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kgroup.sharepoint.com/teams/01-NBP-MPPPJT1/Shared Documents/2. 南太平洋チーム/★SPL スケジュール/"/>
    </mc:Choice>
  </mc:AlternateContent>
  <xr:revisionPtr revIDLastSave="3021" documentId="13_ncr:1_{23001803-0CB1-43BC-8541-85F119C571B5}" xr6:coauthVersionLast="47" xr6:coauthVersionMax="47" xr10:uidLastSave="{50805A18-40BE-43B9-B875-14F07D74CFD7}"/>
  <bookViews>
    <workbookView xWindow="28680" yWindow="90" windowWidth="29040" windowHeight="15840" xr2:uid="{BA8B4934-D130-4B3A-A705-131177D21DFE}"/>
  </bookViews>
  <sheets>
    <sheet name="SPS" sheetId="2" r:id="rId1"/>
    <sheet name="ONE" sheetId="3" r:id="rId2"/>
  </sheets>
  <externalReferences>
    <externalReference r:id="rId3"/>
  </externalReferences>
  <definedNames>
    <definedName name="_xlnm.Print_Area" localSheetId="1">ONE!$A$1:$T$77</definedName>
    <definedName name="_xlnm.Print_Area" localSheetId="0">SPS!$A$1:$AH$78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50" i="2" l="1"/>
  <c r="AA50" i="2"/>
  <c r="AC49" i="2"/>
  <c r="AA49" i="2"/>
  <c r="U62" i="2"/>
  <c r="S62" i="2"/>
  <c r="S59" i="2"/>
  <c r="U58" i="2"/>
  <c r="S58" i="2"/>
  <c r="U55" i="2"/>
  <c r="U52" i="2"/>
  <c r="K59" i="2"/>
  <c r="M55" i="2"/>
  <c r="K55" i="2"/>
  <c r="K50" i="2"/>
  <c r="E55" i="2"/>
  <c r="AC18" i="2"/>
  <c r="AA18" i="2"/>
  <c r="U35" i="2"/>
  <c r="S35" i="2"/>
  <c r="S33" i="2"/>
  <c r="U31" i="2"/>
  <c r="S31" i="2"/>
  <c r="U29" i="2"/>
  <c r="S28" i="2"/>
  <c r="M32" i="2"/>
  <c r="K32" i="2"/>
  <c r="K31" i="2"/>
  <c r="M31" i="2" s="1"/>
  <c r="S24" i="2"/>
  <c r="U21" i="2"/>
  <c r="S61" i="3"/>
  <c r="S10" i="3"/>
  <c r="K61" i="3"/>
  <c r="K10" i="3"/>
  <c r="E66" i="2"/>
  <c r="C63" i="2"/>
  <c r="C59" i="2"/>
  <c r="C58" i="2"/>
  <c r="E48" i="2"/>
  <c r="C34" i="2"/>
  <c r="E33" i="2"/>
  <c r="S21" i="2"/>
  <c r="AD58" i="2"/>
  <c r="AE58" i="2"/>
  <c r="S53" i="3" s="1"/>
  <c r="AF58" i="2"/>
  <c r="AG58" i="2"/>
  <c r="AD59" i="2"/>
  <c r="AE59" i="2"/>
  <c r="S54" i="3" s="1"/>
  <c r="AF59" i="2"/>
  <c r="AG59" i="2"/>
  <c r="AD60" i="2"/>
  <c r="AE60" i="2"/>
  <c r="S55" i="3" s="1"/>
  <c r="AF60" i="2"/>
  <c r="AG60" i="2"/>
  <c r="AD61" i="2"/>
  <c r="AE61" i="2"/>
  <c r="S56" i="3" s="1"/>
  <c r="AF61" i="2"/>
  <c r="AG61" i="2"/>
  <c r="AD62" i="2"/>
  <c r="AE62" i="2"/>
  <c r="S57" i="3" s="1"/>
  <c r="AF62" i="2"/>
  <c r="AG62" i="2"/>
  <c r="AD63" i="2"/>
  <c r="AE63" i="2"/>
  <c r="S58" i="3" s="1"/>
  <c r="AF63" i="2"/>
  <c r="AG63" i="2"/>
  <c r="AD64" i="2"/>
  <c r="AE64" i="2"/>
  <c r="S59" i="3" s="1"/>
  <c r="AF64" i="2"/>
  <c r="AG64" i="2"/>
  <c r="AD65" i="2"/>
  <c r="AE65" i="2"/>
  <c r="S60" i="3" s="1"/>
  <c r="AF65" i="2"/>
  <c r="AG65" i="2"/>
  <c r="AD66" i="2"/>
  <c r="AE66" i="2"/>
  <c r="AF66" i="2"/>
  <c r="AG66" i="2"/>
  <c r="AD67" i="2"/>
  <c r="AE67" i="2"/>
  <c r="S62" i="3" s="1"/>
  <c r="AF67" i="2"/>
  <c r="AG67" i="2"/>
  <c r="AD52" i="2"/>
  <c r="AE52" i="2"/>
  <c r="S46" i="3" s="1"/>
  <c r="AF52" i="2"/>
  <c r="AG52" i="2"/>
  <c r="AD53" i="2"/>
  <c r="AE53" i="2"/>
  <c r="S47" i="3" s="1"/>
  <c r="AF53" i="2"/>
  <c r="AG53" i="2"/>
  <c r="AD54" i="2"/>
  <c r="AE54" i="2"/>
  <c r="S48" i="3" s="1"/>
  <c r="AF54" i="2"/>
  <c r="AG54" i="2"/>
  <c r="AD55" i="2"/>
  <c r="AE55" i="2"/>
  <c r="S49" i="3" s="1"/>
  <c r="AF55" i="2"/>
  <c r="AG55" i="2"/>
  <c r="AD27" i="2"/>
  <c r="AE27" i="2"/>
  <c r="K53" i="3" s="1"/>
  <c r="AF27" i="2"/>
  <c r="AG27" i="2"/>
  <c r="AD28" i="2"/>
  <c r="AE28" i="2"/>
  <c r="K54" i="3" s="1"/>
  <c r="AF28" i="2"/>
  <c r="AG28" i="2"/>
  <c r="AD29" i="2"/>
  <c r="AE29" i="2"/>
  <c r="K55" i="3" s="1"/>
  <c r="AF29" i="2"/>
  <c r="AG29" i="2"/>
  <c r="AD30" i="2"/>
  <c r="AE30" i="2"/>
  <c r="K56" i="3" s="1"/>
  <c r="AF30" i="2"/>
  <c r="AG30" i="2"/>
  <c r="AD31" i="2"/>
  <c r="AE31" i="2"/>
  <c r="K57" i="3" s="1"/>
  <c r="AF31" i="2"/>
  <c r="AG31" i="2"/>
  <c r="AD32" i="2"/>
  <c r="AE32" i="2"/>
  <c r="K58" i="3" s="1"/>
  <c r="AF32" i="2"/>
  <c r="AG32" i="2"/>
  <c r="AD33" i="2"/>
  <c r="AE33" i="2"/>
  <c r="K59" i="3" s="1"/>
  <c r="AF33" i="2"/>
  <c r="AG33" i="2"/>
  <c r="AD34" i="2"/>
  <c r="AE34" i="2"/>
  <c r="K60" i="3" s="1"/>
  <c r="AF34" i="2"/>
  <c r="AG34" i="2"/>
  <c r="AD35" i="2"/>
  <c r="AE35" i="2"/>
  <c r="AF35" i="2"/>
  <c r="AG35" i="2"/>
  <c r="AD36" i="2"/>
  <c r="AE36" i="2"/>
  <c r="K62" i="3" s="1"/>
  <c r="AF36" i="2"/>
  <c r="AG36" i="2"/>
  <c r="AD21" i="2"/>
  <c r="AE21" i="2"/>
  <c r="K46" i="3" s="1"/>
  <c r="AF21" i="2"/>
  <c r="AG21" i="2"/>
  <c r="AD22" i="2"/>
  <c r="AE22" i="2"/>
  <c r="K47" i="3" s="1"/>
  <c r="AF22" i="2"/>
  <c r="AG22" i="2"/>
  <c r="AD23" i="2"/>
  <c r="AE23" i="2"/>
  <c r="K48" i="3" s="1"/>
  <c r="AF23" i="2"/>
  <c r="AG23" i="2"/>
  <c r="AD24" i="2"/>
  <c r="AE24" i="2"/>
  <c r="K49" i="3" s="1"/>
  <c r="AF24" i="2"/>
  <c r="AG24" i="2"/>
  <c r="R10" i="3"/>
  <c r="Q10" i="3"/>
  <c r="P10" i="3"/>
  <c r="J10" i="3"/>
  <c r="I10" i="3"/>
  <c r="H10" i="3"/>
  <c r="V58" i="2"/>
  <c r="X58" i="2"/>
  <c r="V59" i="2"/>
  <c r="V60" i="2"/>
  <c r="X60" i="2"/>
  <c r="V61" i="2"/>
  <c r="X61" i="2"/>
  <c r="V62" i="2"/>
  <c r="X62" i="2"/>
  <c r="V63" i="2"/>
  <c r="X63" i="2"/>
  <c r="V64" i="2"/>
  <c r="X64" i="2"/>
  <c r="V65" i="2"/>
  <c r="X65" i="2"/>
  <c r="V66" i="2"/>
  <c r="X66" i="2"/>
  <c r="V67" i="2"/>
  <c r="X67" i="2"/>
  <c r="V68" i="2"/>
  <c r="X68" i="2"/>
  <c r="V52" i="2"/>
  <c r="W52" i="2"/>
  <c r="Q46" i="3" s="1"/>
  <c r="Q19" i="3" s="1"/>
  <c r="X52" i="2"/>
  <c r="V53" i="2"/>
  <c r="X53" i="2"/>
  <c r="V54" i="2"/>
  <c r="X54" i="2"/>
  <c r="V55" i="2"/>
  <c r="X55" i="2"/>
  <c r="V27" i="2"/>
  <c r="X27" i="2"/>
  <c r="V28" i="2"/>
  <c r="V29" i="2"/>
  <c r="X29" i="2"/>
  <c r="V30" i="2"/>
  <c r="X30" i="2"/>
  <c r="V31" i="2"/>
  <c r="X31" i="2"/>
  <c r="V32" i="2"/>
  <c r="X32" i="2"/>
  <c r="V33" i="2"/>
  <c r="X33" i="2"/>
  <c r="V34" i="2"/>
  <c r="X34" i="2"/>
  <c r="V35" i="2"/>
  <c r="X35" i="2"/>
  <c r="V36" i="2"/>
  <c r="X36" i="2"/>
  <c r="V37" i="2"/>
  <c r="X37" i="2"/>
  <c r="V21" i="2"/>
  <c r="W21" i="2"/>
  <c r="I46" i="3" s="1"/>
  <c r="X21" i="2"/>
  <c r="V22" i="2"/>
  <c r="X22" i="2"/>
  <c r="V23" i="2"/>
  <c r="X23" i="2"/>
  <c r="V24" i="2"/>
  <c r="X24" i="2"/>
  <c r="AC48" i="2"/>
  <c r="AC17" i="2"/>
  <c r="AA19" i="2" s="1"/>
  <c r="AC19" i="2" s="1"/>
  <c r="AA21" i="2" s="1"/>
  <c r="U48" i="2"/>
  <c r="S49" i="2" s="1"/>
  <c r="U49" i="2" s="1"/>
  <c r="S52" i="2" s="1"/>
  <c r="P46" i="3" s="1"/>
  <c r="U17" i="2"/>
  <c r="S18" i="2" s="1"/>
  <c r="U18" i="2" s="1"/>
  <c r="C52" i="2"/>
  <c r="E52" i="2" s="1"/>
  <c r="O10" i="3"/>
  <c r="G10" i="3"/>
  <c r="N58" i="2"/>
  <c r="P58" i="2"/>
  <c r="N59" i="2"/>
  <c r="P59" i="2"/>
  <c r="N60" i="2"/>
  <c r="P60" i="2"/>
  <c r="N61" i="2"/>
  <c r="P61" i="2"/>
  <c r="N62" i="2"/>
  <c r="P62" i="2"/>
  <c r="N63" i="2"/>
  <c r="P63" i="2"/>
  <c r="N64" i="2"/>
  <c r="P64" i="2"/>
  <c r="N65" i="2"/>
  <c r="P65" i="2"/>
  <c r="N66" i="2"/>
  <c r="P66" i="2"/>
  <c r="N67" i="2"/>
  <c r="P67" i="2"/>
  <c r="N52" i="2"/>
  <c r="O52" i="2"/>
  <c r="O46" i="3" s="1"/>
  <c r="P52" i="2"/>
  <c r="N53" i="2"/>
  <c r="P53" i="2"/>
  <c r="N54" i="2"/>
  <c r="P54" i="2"/>
  <c r="N55" i="2"/>
  <c r="P55" i="2"/>
  <c r="N27" i="2"/>
  <c r="P27" i="2"/>
  <c r="N28" i="2"/>
  <c r="P28" i="2"/>
  <c r="N29" i="2"/>
  <c r="P29" i="2"/>
  <c r="N30" i="2"/>
  <c r="P30" i="2"/>
  <c r="N31" i="2"/>
  <c r="P31" i="2"/>
  <c r="N32" i="2"/>
  <c r="P32" i="2"/>
  <c r="N33" i="2"/>
  <c r="P33" i="2"/>
  <c r="N34" i="2"/>
  <c r="P34" i="2"/>
  <c r="N35" i="2"/>
  <c r="P35" i="2"/>
  <c r="N36" i="2"/>
  <c r="P36" i="2"/>
  <c r="N21" i="2"/>
  <c r="O21" i="2"/>
  <c r="G46" i="3" s="1"/>
  <c r="P21" i="2"/>
  <c r="N22" i="2"/>
  <c r="P22" i="2"/>
  <c r="N23" i="2"/>
  <c r="P23" i="2"/>
  <c r="N24" i="2"/>
  <c r="P24" i="2"/>
  <c r="M48" i="2"/>
  <c r="K49" i="2" s="1"/>
  <c r="M49" i="2" s="1"/>
  <c r="M50" i="2" s="1"/>
  <c r="K52" i="2" s="1"/>
  <c r="N10" i="3"/>
  <c r="M10" i="3"/>
  <c r="F10" i="3"/>
  <c r="E10" i="3"/>
  <c r="F58" i="2"/>
  <c r="H58" i="2"/>
  <c r="F59" i="2"/>
  <c r="H59" i="2"/>
  <c r="F60" i="2"/>
  <c r="H60" i="2"/>
  <c r="F61" i="2"/>
  <c r="H61" i="2"/>
  <c r="F62" i="2"/>
  <c r="H62" i="2"/>
  <c r="F63" i="2"/>
  <c r="H63" i="2"/>
  <c r="F64" i="2"/>
  <c r="H64" i="2"/>
  <c r="F65" i="2"/>
  <c r="H65" i="2"/>
  <c r="F66" i="2"/>
  <c r="H66" i="2"/>
  <c r="F67" i="2"/>
  <c r="H67" i="2"/>
  <c r="F68" i="2"/>
  <c r="H68" i="2"/>
  <c r="F52" i="2"/>
  <c r="G52" i="2"/>
  <c r="M46" i="3" s="1"/>
  <c r="H52" i="2"/>
  <c r="F53" i="2"/>
  <c r="H53" i="2"/>
  <c r="F54" i="2"/>
  <c r="H54" i="2"/>
  <c r="F55" i="2"/>
  <c r="H55" i="2"/>
  <c r="F27" i="2"/>
  <c r="H27" i="2"/>
  <c r="F28" i="2"/>
  <c r="H28" i="2"/>
  <c r="F29" i="2"/>
  <c r="H29" i="2"/>
  <c r="F30" i="2"/>
  <c r="H30" i="2"/>
  <c r="F31" i="2"/>
  <c r="H31" i="2"/>
  <c r="F32" i="2"/>
  <c r="H32" i="2"/>
  <c r="F33" i="2"/>
  <c r="H33" i="2"/>
  <c r="F34" i="2"/>
  <c r="H34" i="2"/>
  <c r="F35" i="2"/>
  <c r="H35" i="2"/>
  <c r="F36" i="2"/>
  <c r="H36" i="2"/>
  <c r="F37" i="2"/>
  <c r="H37" i="2"/>
  <c r="F21" i="2"/>
  <c r="G21" i="2"/>
  <c r="E46" i="3" s="1"/>
  <c r="H21" i="2"/>
  <c r="F22" i="2"/>
  <c r="H22" i="2"/>
  <c r="F23" i="2"/>
  <c r="H23" i="2"/>
  <c r="F24" i="2"/>
  <c r="H24" i="2"/>
  <c r="M17" i="2"/>
  <c r="K18" i="2" s="1"/>
  <c r="M18" i="2" s="1"/>
  <c r="K19" i="2" s="1"/>
  <c r="M19" i="2" s="1"/>
  <c r="AA52" i="2" l="1"/>
  <c r="R46" i="3" s="1"/>
  <c r="AC21" i="2"/>
  <c r="AA28" i="2" s="1"/>
  <c r="U24" i="2"/>
  <c r="S27" i="2" s="1"/>
  <c r="U27" i="2" s="1"/>
  <c r="U28" i="2" s="1"/>
  <c r="S29" i="2" s="1"/>
  <c r="S30" i="2" s="1"/>
  <c r="U30" i="2" s="1"/>
  <c r="U33" i="2" s="1"/>
  <c r="S34" i="2" s="1"/>
  <c r="U34" i="2" s="1"/>
  <c r="S43" i="3"/>
  <c r="S44" i="3"/>
  <c r="S25" i="3"/>
  <c r="S45" i="3"/>
  <c r="S37" i="3"/>
  <c r="S20" i="3"/>
  <c r="S27" i="3"/>
  <c r="S36" i="3"/>
  <c r="S19" i="3"/>
  <c r="S34" i="3"/>
  <c r="S18" i="3"/>
  <c r="S30" i="3"/>
  <c r="S16" i="3"/>
  <c r="S29" i="3"/>
  <c r="S15" i="3"/>
  <c r="S42" i="3"/>
  <c r="S28" i="3"/>
  <c r="S38" i="3"/>
  <c r="S39" i="3"/>
  <c r="S21" i="3"/>
  <c r="S31" i="3"/>
  <c r="S40" i="3"/>
  <c r="S23" i="3"/>
  <c r="S32" i="3"/>
  <c r="S41" i="3"/>
  <c r="S14" i="3"/>
  <c r="S24" i="3"/>
  <c r="S33" i="3"/>
  <c r="AC28" i="2"/>
  <c r="AA29" i="2" s="1"/>
  <c r="AC29" i="2" s="1"/>
  <c r="AA30" i="2" s="1"/>
  <c r="AC30" i="2" s="1"/>
  <c r="AA31" i="2" s="1"/>
  <c r="AC52" i="2"/>
  <c r="AA59" i="2" s="1"/>
  <c r="R39" i="3"/>
  <c r="R33" i="3"/>
  <c r="R45" i="3"/>
  <c r="P43" i="3"/>
  <c r="P41" i="3"/>
  <c r="P29" i="3"/>
  <c r="P15" i="3"/>
  <c r="P40" i="3"/>
  <c r="P28" i="3"/>
  <c r="P38" i="3"/>
  <c r="P25" i="3"/>
  <c r="P37" i="3"/>
  <c r="P23" i="3"/>
  <c r="P21" i="3"/>
  <c r="P44" i="3"/>
  <c r="P32" i="3"/>
  <c r="P20" i="3"/>
  <c r="P45" i="3"/>
  <c r="P18" i="3"/>
  <c r="P31" i="3"/>
  <c r="P19" i="3"/>
  <c r="P30" i="3"/>
  <c r="S55" i="2"/>
  <c r="J49" i="3"/>
  <c r="J55" i="3"/>
  <c r="H46" i="3"/>
  <c r="J46" i="3"/>
  <c r="R18" i="3"/>
  <c r="R23" i="3"/>
  <c r="R29" i="3"/>
  <c r="R34" i="3"/>
  <c r="R40" i="3"/>
  <c r="R24" i="3"/>
  <c r="R36" i="3"/>
  <c r="R19" i="3"/>
  <c r="R30" i="3"/>
  <c r="R41" i="3"/>
  <c r="R14" i="3"/>
  <c r="R25" i="3"/>
  <c r="R37" i="3"/>
  <c r="R42" i="3"/>
  <c r="R20" i="3"/>
  <c r="R27" i="3"/>
  <c r="R31" i="3"/>
  <c r="R43" i="3"/>
  <c r="R15" i="3"/>
  <c r="R38" i="3"/>
  <c r="R44" i="3"/>
  <c r="R16" i="3"/>
  <c r="R21" i="3"/>
  <c r="R28" i="3"/>
  <c r="R32" i="3"/>
  <c r="Q43" i="3"/>
  <c r="Q38" i="3"/>
  <c r="Q29" i="3"/>
  <c r="P14" i="3"/>
  <c r="P24" i="3"/>
  <c r="P33" i="3"/>
  <c r="P42" i="3"/>
  <c r="P34" i="3"/>
  <c r="P39" i="3"/>
  <c r="P16" i="3"/>
  <c r="Q23" i="3"/>
  <c r="P27" i="3"/>
  <c r="Q32" i="3"/>
  <c r="P36" i="3"/>
  <c r="Q41" i="3"/>
  <c r="Q16" i="3"/>
  <c r="Q27" i="3"/>
  <c r="Q36" i="3"/>
  <c r="Q44" i="3"/>
  <c r="Q20" i="3"/>
  <c r="Q30" i="3"/>
  <c r="Q39" i="3"/>
  <c r="Q14" i="3"/>
  <c r="Q24" i="3"/>
  <c r="Q33" i="3"/>
  <c r="Q42" i="3"/>
  <c r="Q18" i="3"/>
  <c r="Q28" i="3"/>
  <c r="Q37" i="3"/>
  <c r="Q45" i="3"/>
  <c r="Q21" i="3"/>
  <c r="Q31" i="3"/>
  <c r="Q40" i="3"/>
  <c r="Q15" i="3"/>
  <c r="Q25" i="3"/>
  <c r="Q34" i="3"/>
  <c r="O43" i="3"/>
  <c r="O27" i="3"/>
  <c r="O19" i="3"/>
  <c r="O16" i="3"/>
  <c r="O44" i="3"/>
  <c r="O36" i="3"/>
  <c r="O18" i="3"/>
  <c r="O28" i="3"/>
  <c r="O37" i="3"/>
  <c r="O45" i="3"/>
  <c r="O38" i="3"/>
  <c r="O21" i="3"/>
  <c r="O31" i="3"/>
  <c r="O40" i="3"/>
  <c r="O20" i="3"/>
  <c r="O39" i="3"/>
  <c r="O23" i="3"/>
  <c r="O32" i="3"/>
  <c r="O41" i="3"/>
  <c r="O29" i="3"/>
  <c r="O14" i="3"/>
  <c r="O24" i="3"/>
  <c r="O33" i="3"/>
  <c r="O42" i="3"/>
  <c r="O30" i="3"/>
  <c r="O15" i="3"/>
  <c r="O25" i="3"/>
  <c r="O34" i="3"/>
  <c r="M32" i="3"/>
  <c r="M41" i="3"/>
  <c r="M18" i="3"/>
  <c r="K21" i="2"/>
  <c r="M45" i="3"/>
  <c r="M28" i="3"/>
  <c r="M23" i="3"/>
  <c r="M37" i="3"/>
  <c r="N46" i="3"/>
  <c r="N29" i="3" s="1"/>
  <c r="M52" i="2"/>
  <c r="M14" i="3"/>
  <c r="M19" i="3"/>
  <c r="M24" i="3"/>
  <c r="M29" i="3"/>
  <c r="M33" i="3"/>
  <c r="M38" i="3"/>
  <c r="M42" i="3"/>
  <c r="M43" i="3"/>
  <c r="M15" i="3"/>
  <c r="M20" i="3"/>
  <c r="M25" i="3"/>
  <c r="M30" i="3"/>
  <c r="M34" i="3"/>
  <c r="M39" i="3"/>
  <c r="M44" i="3"/>
  <c r="M16" i="3"/>
  <c r="M21" i="3"/>
  <c r="M27" i="3"/>
  <c r="M31" i="3"/>
  <c r="M36" i="3"/>
  <c r="M40" i="3"/>
  <c r="AC31" i="2" l="1"/>
  <c r="AA32" i="2" s="1"/>
  <c r="AC32" i="2" s="1"/>
  <c r="J57" i="3"/>
  <c r="H52" i="3"/>
  <c r="H58" i="3"/>
  <c r="H63" i="3"/>
  <c r="H61" i="3"/>
  <c r="H57" i="3"/>
  <c r="H60" i="3"/>
  <c r="H49" i="3"/>
  <c r="H56" i="3"/>
  <c r="H55" i="3"/>
  <c r="J58" i="3"/>
  <c r="J59" i="3"/>
  <c r="J56" i="3"/>
  <c r="P49" i="3"/>
  <c r="AC59" i="2"/>
  <c r="AA60" i="2" s="1"/>
  <c r="R55" i="3"/>
  <c r="N41" i="3"/>
  <c r="M21" i="2"/>
  <c r="K24" i="2" s="1"/>
  <c r="M24" i="2" s="1"/>
  <c r="N31" i="3"/>
  <c r="N27" i="3"/>
  <c r="N45" i="3"/>
  <c r="N21" i="3"/>
  <c r="N16" i="3"/>
  <c r="N15" i="3"/>
  <c r="N43" i="3"/>
  <c r="N38" i="3"/>
  <c r="N33" i="3"/>
  <c r="N32" i="3"/>
  <c r="N39" i="3"/>
  <c r="N40" i="3"/>
  <c r="N49" i="3"/>
  <c r="N18" i="3"/>
  <c r="N24" i="3"/>
  <c r="N25" i="3"/>
  <c r="N28" i="3"/>
  <c r="N44" i="3"/>
  <c r="N34" i="3"/>
  <c r="N36" i="3"/>
  <c r="N20" i="3"/>
  <c r="N14" i="3"/>
  <c r="F46" i="3"/>
  <c r="N30" i="3"/>
  <c r="N19" i="3"/>
  <c r="N23" i="3"/>
  <c r="N37" i="3"/>
  <c r="AA33" i="2" l="1"/>
  <c r="AC60" i="2"/>
  <c r="AA61" i="2" s="1"/>
  <c r="R56" i="3"/>
  <c r="P52" i="3"/>
  <c r="F49" i="3"/>
  <c r="K28" i="2"/>
  <c r="E17" i="2"/>
  <c r="C18" i="2" s="1"/>
  <c r="E18" i="2" s="1"/>
  <c r="C21" i="2" s="1"/>
  <c r="E21" i="2" s="1"/>
  <c r="L10" i="3"/>
  <c r="D10" i="3"/>
  <c r="AC33" i="2" l="1"/>
  <c r="AA34" i="2" s="1"/>
  <c r="J60" i="3"/>
  <c r="AC61" i="2"/>
  <c r="AA62" i="2" s="1"/>
  <c r="R57" i="3"/>
  <c r="F55" i="3"/>
  <c r="M28" i="2"/>
  <c r="P55" i="3"/>
  <c r="K29" i="2"/>
  <c r="M29" i="2" s="1"/>
  <c r="K30" i="2" s="1"/>
  <c r="L46" i="3"/>
  <c r="N55" i="3"/>
  <c r="C24" i="2"/>
  <c r="E24" i="2" s="1"/>
  <c r="C27" i="2" s="1"/>
  <c r="E27" i="2" s="1"/>
  <c r="D46" i="3"/>
  <c r="AC34" i="2" l="1"/>
  <c r="J61" i="3"/>
  <c r="U59" i="2"/>
  <c r="S60" i="2" s="1"/>
  <c r="R58" i="3"/>
  <c r="AC62" i="2"/>
  <c r="AA63" i="2" s="1"/>
  <c r="F56" i="3"/>
  <c r="M30" i="2"/>
  <c r="F57" i="3"/>
  <c r="C55" i="2"/>
  <c r="L49" i="3" s="1"/>
  <c r="L16" i="3"/>
  <c r="L27" i="3"/>
  <c r="L23" i="3"/>
  <c r="L20" i="3"/>
  <c r="L14" i="3"/>
  <c r="L25" i="3"/>
  <c r="L44" i="3"/>
  <c r="L30" i="3"/>
  <c r="L15" i="3"/>
  <c r="L45" i="3"/>
  <c r="L41" i="3"/>
  <c r="L18" i="3"/>
  <c r="L33" i="3"/>
  <c r="L39" i="3"/>
  <c r="L36" i="3"/>
  <c r="L24" i="3"/>
  <c r="L32" i="3"/>
  <c r="L28" i="3"/>
  <c r="L40" i="3"/>
  <c r="L19" i="3"/>
  <c r="L21" i="3"/>
  <c r="L43" i="3"/>
  <c r="L31" i="3"/>
  <c r="L37" i="3"/>
  <c r="L42" i="3"/>
  <c r="L29" i="3"/>
  <c r="L38" i="3"/>
  <c r="L34" i="3"/>
  <c r="M59" i="2"/>
  <c r="K60" i="2" s="1"/>
  <c r="D49" i="3"/>
  <c r="K44" i="3"/>
  <c r="K27" i="3"/>
  <c r="K19" i="3"/>
  <c r="K32" i="3"/>
  <c r="K38" i="3"/>
  <c r="K16" i="3"/>
  <c r="K23" i="3"/>
  <c r="K36" i="3"/>
  <c r="K29" i="3"/>
  <c r="K41" i="3"/>
  <c r="I42" i="3"/>
  <c r="I45" i="3"/>
  <c r="I39" i="3"/>
  <c r="I30" i="3"/>
  <c r="I20" i="3"/>
  <c r="I36" i="3"/>
  <c r="I27" i="3"/>
  <c r="I16" i="3"/>
  <c r="I44" i="3"/>
  <c r="I41" i="3"/>
  <c r="I32" i="3"/>
  <c r="I23" i="3"/>
  <c r="I33" i="3"/>
  <c r="I38" i="3"/>
  <c r="I29" i="3"/>
  <c r="I19" i="3"/>
  <c r="I24" i="3"/>
  <c r="I34" i="3"/>
  <c r="I25" i="3"/>
  <c r="I15" i="3"/>
  <c r="I43" i="3"/>
  <c r="I40" i="3"/>
  <c r="I31" i="3"/>
  <c r="I21" i="3"/>
  <c r="I37" i="3"/>
  <c r="I28" i="3"/>
  <c r="I18" i="3"/>
  <c r="I14" i="3"/>
  <c r="K20" i="3"/>
  <c r="K30" i="3"/>
  <c r="K39" i="3"/>
  <c r="K42" i="3"/>
  <c r="K45" i="3"/>
  <c r="K14" i="3"/>
  <c r="K24" i="3"/>
  <c r="K33" i="3"/>
  <c r="K18" i="3"/>
  <c r="K28" i="3"/>
  <c r="K37" i="3"/>
  <c r="K21" i="3"/>
  <c r="K31" i="3"/>
  <c r="K40" i="3"/>
  <c r="K43" i="3"/>
  <c r="K15" i="3"/>
  <c r="K25" i="3"/>
  <c r="K34" i="3"/>
  <c r="R59" i="3" l="1"/>
  <c r="AC63" i="2"/>
  <c r="U60" i="2"/>
  <c r="S61" i="2" s="1"/>
  <c r="P56" i="3"/>
  <c r="F58" i="3"/>
  <c r="L52" i="3"/>
  <c r="M60" i="2"/>
  <c r="K61" i="2" s="1"/>
  <c r="N56" i="3"/>
  <c r="C28" i="2"/>
  <c r="E28" i="2" s="1"/>
  <c r="D52" i="3"/>
  <c r="G43" i="3"/>
  <c r="G16" i="3"/>
  <c r="G27" i="3"/>
  <c r="G36" i="3"/>
  <c r="G28" i="3"/>
  <c r="G19" i="3"/>
  <c r="G29" i="3"/>
  <c r="G38" i="3"/>
  <c r="G18" i="3"/>
  <c r="G37" i="3"/>
  <c r="G20" i="3"/>
  <c r="G30" i="3"/>
  <c r="G44" i="3"/>
  <c r="G21" i="3"/>
  <c r="G31" i="3"/>
  <c r="G45" i="3"/>
  <c r="G23" i="3"/>
  <c r="G32" i="3"/>
  <c r="G14" i="3"/>
  <c r="G24" i="3"/>
  <c r="G33" i="3"/>
  <c r="G15" i="3"/>
  <c r="G25" i="3"/>
  <c r="G34" i="3"/>
  <c r="G39" i="3"/>
  <c r="G40" i="3"/>
  <c r="G41" i="3"/>
  <c r="G42" i="3"/>
  <c r="E37" i="3"/>
  <c r="E38" i="3"/>
  <c r="E33" i="3"/>
  <c r="E23" i="3"/>
  <c r="E19" i="3"/>
  <c r="E45" i="3"/>
  <c r="E32" i="3"/>
  <c r="E29" i="3"/>
  <c r="E18" i="3"/>
  <c r="E42" i="3"/>
  <c r="E14" i="3"/>
  <c r="E28" i="3"/>
  <c r="E41" i="3"/>
  <c r="E24" i="3"/>
  <c r="E43" i="3"/>
  <c r="E15" i="3"/>
  <c r="E20" i="3"/>
  <c r="E25" i="3"/>
  <c r="E30" i="3"/>
  <c r="E34" i="3"/>
  <c r="E39" i="3"/>
  <c r="E44" i="3"/>
  <c r="E16" i="3"/>
  <c r="E21" i="3"/>
  <c r="E27" i="3"/>
  <c r="E31" i="3"/>
  <c r="E36" i="3"/>
  <c r="E40" i="3"/>
  <c r="U61" i="2" l="1"/>
  <c r="P57" i="3"/>
  <c r="AA64" i="2"/>
  <c r="R60" i="3" s="1"/>
  <c r="K33" i="2"/>
  <c r="F59" i="3"/>
  <c r="M61" i="2"/>
  <c r="K62" i="2" s="1"/>
  <c r="M62" i="2" s="1"/>
  <c r="N57" i="3"/>
  <c r="E58" i="2"/>
  <c r="C29" i="2"/>
  <c r="D55" i="3"/>
  <c r="D25" i="3"/>
  <c r="AC64" i="2" l="1"/>
  <c r="AA65" i="2" s="1"/>
  <c r="P58" i="3"/>
  <c r="L55" i="3"/>
  <c r="M33" i="2"/>
  <c r="K34" i="2" s="1"/>
  <c r="F60" i="3"/>
  <c r="H25" i="3"/>
  <c r="H29" i="3"/>
  <c r="E29" i="2"/>
  <c r="C30" i="2" s="1"/>
  <c r="E30" i="2" s="1"/>
  <c r="C31" i="2" s="1"/>
  <c r="E31" i="2" s="1"/>
  <c r="D56" i="3"/>
  <c r="D32" i="3"/>
  <c r="D29" i="3"/>
  <c r="D18" i="3"/>
  <c r="D38" i="3"/>
  <c r="D36" i="3"/>
  <c r="D43" i="3"/>
  <c r="D41" i="3"/>
  <c r="D19" i="3"/>
  <c r="D42" i="3"/>
  <c r="D45" i="3"/>
  <c r="D37" i="3"/>
  <c r="D28" i="3"/>
  <c r="D14" i="3"/>
  <c r="D31" i="3"/>
  <c r="D34" i="3"/>
  <c r="D44" i="3"/>
  <c r="D23" i="3"/>
  <c r="D39" i="3"/>
  <c r="D15" i="3"/>
  <c r="D21" i="3"/>
  <c r="D30" i="3"/>
  <c r="D27" i="3"/>
  <c r="D40" i="3"/>
  <c r="D16" i="3"/>
  <c r="D33" i="3"/>
  <c r="D24" i="3"/>
  <c r="D20" i="3"/>
  <c r="AC65" i="2" l="1"/>
  <c r="R61" i="3"/>
  <c r="S63" i="2"/>
  <c r="H15" i="3"/>
  <c r="E59" i="2"/>
  <c r="C60" i="2" s="1"/>
  <c r="L56" i="3" s="1"/>
  <c r="H24" i="3"/>
  <c r="H42" i="3"/>
  <c r="H34" i="3"/>
  <c r="H30" i="3"/>
  <c r="H36" i="3"/>
  <c r="H23" i="3"/>
  <c r="H38" i="3"/>
  <c r="H43" i="3"/>
  <c r="H45" i="3"/>
  <c r="H31" i="3"/>
  <c r="H41" i="3"/>
  <c r="H27" i="3"/>
  <c r="M34" i="2"/>
  <c r="F61" i="3"/>
  <c r="H28" i="3"/>
  <c r="H44" i="3"/>
  <c r="H32" i="3"/>
  <c r="H14" i="3"/>
  <c r="H39" i="3"/>
  <c r="H21" i="3"/>
  <c r="H18" i="3"/>
  <c r="H40" i="3"/>
  <c r="H16" i="3"/>
  <c r="H33" i="3"/>
  <c r="H19" i="3"/>
  <c r="K63" i="2"/>
  <c r="N58" i="3"/>
  <c r="H37" i="3"/>
  <c r="H20" i="3"/>
  <c r="D57" i="3"/>
  <c r="F37" i="3"/>
  <c r="F28" i="3"/>
  <c r="F45" i="3"/>
  <c r="F23" i="3"/>
  <c r="F18" i="3"/>
  <c r="F40" i="3"/>
  <c r="F41" i="3"/>
  <c r="F32" i="3"/>
  <c r="F15" i="3"/>
  <c r="F27" i="3"/>
  <c r="F36" i="3"/>
  <c r="F44" i="3"/>
  <c r="F20" i="3"/>
  <c r="F31" i="3"/>
  <c r="F14" i="3"/>
  <c r="F25" i="3"/>
  <c r="F19" i="3"/>
  <c r="F30" i="3"/>
  <c r="F21" i="3"/>
  <c r="F43" i="3"/>
  <c r="F24" i="3"/>
  <c r="F34" i="3"/>
  <c r="F29" i="3"/>
  <c r="F39" i="3"/>
  <c r="F33" i="3"/>
  <c r="F16" i="3"/>
  <c r="F38" i="3"/>
  <c r="U63" i="2" l="1"/>
  <c r="S64" i="2" s="1"/>
  <c r="P59" i="3"/>
  <c r="E60" i="2"/>
  <c r="C61" i="2" s="1"/>
  <c r="E61" i="2" s="1"/>
  <c r="C62" i="2" s="1"/>
  <c r="E62" i="2" s="1"/>
  <c r="N59" i="3"/>
  <c r="M63" i="2"/>
  <c r="K64" i="2" s="1"/>
  <c r="C33" i="2"/>
  <c r="E34" i="2" s="1"/>
  <c r="C35" i="2" s="1"/>
  <c r="E35" i="2" s="1"/>
  <c r="D58" i="3"/>
  <c r="P60" i="3" l="1"/>
  <c r="U64" i="2"/>
  <c r="S65" i="2" s="1"/>
  <c r="L57" i="3"/>
  <c r="N60" i="3"/>
  <c r="M64" i="2"/>
  <c r="K65" i="2" s="1"/>
  <c r="L58" i="3"/>
  <c r="D60" i="3"/>
  <c r="U65" i="2" l="1"/>
  <c r="S66" i="2" s="1"/>
  <c r="P61" i="3"/>
  <c r="M65" i="2"/>
  <c r="N61" i="3"/>
  <c r="L59" i="3"/>
  <c r="E63" i="2"/>
  <c r="C64" i="2" s="1"/>
  <c r="D61" i="3"/>
  <c r="U66" i="2" l="1"/>
  <c r="P63" i="3"/>
  <c r="E64" i="2"/>
  <c r="C65" i="2" s="1"/>
  <c r="D63" i="3"/>
  <c r="E65" i="2" l="1"/>
  <c r="C66" i="2" s="1"/>
  <c r="L61" i="3"/>
  <c r="L60" i="3"/>
  <c r="L63" i="3" l="1"/>
  <c r="AA9" i="2" l="1"/>
  <c r="J19" i="3" l="1"/>
  <c r="J38" i="3"/>
  <c r="J30" i="3"/>
  <c r="J21" i="3"/>
  <c r="J31" i="3"/>
  <c r="J23" i="3"/>
  <c r="J14" i="3"/>
  <c r="J42" i="3"/>
  <c r="J15" i="3"/>
  <c r="J43" i="3"/>
  <c r="J16" i="3"/>
  <c r="J27" i="3"/>
  <c r="J36" i="3"/>
  <c r="J44" i="3"/>
  <c r="J29" i="3"/>
  <c r="J20" i="3"/>
  <c r="J39" i="3"/>
  <c r="J40" i="3"/>
  <c r="J32" i="3"/>
  <c r="J24" i="3"/>
  <c r="J33" i="3"/>
  <c r="J25" i="3"/>
  <c r="J34" i="3"/>
  <c r="J18" i="3"/>
  <c r="J28" i="3"/>
  <c r="J37" i="3"/>
  <c r="J41" i="3"/>
  <c r="J45" i="3"/>
  <c r="Y21" i="2" l="1"/>
  <c r="Y52" i="2"/>
  <c r="Q21" i="2" l="1"/>
  <c r="Q52" i="2"/>
  <c r="W53" i="2"/>
  <c r="Q47" i="3" s="1"/>
  <c r="W22" i="2"/>
  <c r="I47" i="3" s="1"/>
  <c r="Y22" i="2" l="1"/>
  <c r="Q53" i="2"/>
  <c r="Y53" i="2"/>
  <c r="O53" i="2"/>
  <c r="O47" i="3" s="1"/>
  <c r="O22" i="2"/>
  <c r="G47" i="3" s="1"/>
  <c r="Q22" i="2" l="1"/>
  <c r="W54" i="2"/>
  <c r="Q48" i="3" s="1"/>
  <c r="O54" i="2"/>
  <c r="O48" i="3" s="1"/>
  <c r="W23" i="2"/>
  <c r="I48" i="3" s="1"/>
  <c r="Y23" i="2" l="1"/>
  <c r="I52" i="2"/>
  <c r="Q54" i="2"/>
  <c r="O23" i="2"/>
  <c r="G48" i="3" s="1"/>
  <c r="I21" i="2"/>
  <c r="Y54" i="2"/>
  <c r="O55" i="2" l="1"/>
  <c r="O49" i="3" s="1"/>
  <c r="W55" i="2"/>
  <c r="Q49" i="3" s="1"/>
  <c r="Q23" i="2"/>
  <c r="G53" i="2"/>
  <c r="M47" i="3" s="1"/>
  <c r="G22" i="2"/>
  <c r="E47" i="3" s="1"/>
  <c r="W24" i="2"/>
  <c r="I49" i="3" s="1"/>
  <c r="Q55" i="2" l="1"/>
  <c r="O24" i="2"/>
  <c r="G49" i="3" s="1"/>
  <c r="Y24" i="2"/>
  <c r="Y55" i="2"/>
  <c r="I22" i="2"/>
  <c r="I53" i="2"/>
  <c r="G54" i="2" l="1"/>
  <c r="M48" i="3" s="1"/>
  <c r="W27" i="2"/>
  <c r="I53" i="3" s="1"/>
  <c r="O58" i="2"/>
  <c r="O53" i="3" s="1"/>
  <c r="G23" i="2"/>
  <c r="E48" i="3" s="1"/>
  <c r="W58" i="2"/>
  <c r="Q53" i="3" s="1"/>
  <c r="Q24" i="2"/>
  <c r="I23" i="2" l="1"/>
  <c r="Y27" i="2"/>
  <c r="O27" i="2"/>
  <c r="G53" i="3" s="1"/>
  <c r="Y58" i="2"/>
  <c r="Q58" i="2"/>
  <c r="I54" i="2"/>
  <c r="O59" i="2"/>
  <c r="O54" i="3" s="1"/>
  <c r="G24" i="2" l="1"/>
  <c r="E49" i="3" s="1"/>
  <c r="Q59" i="2"/>
  <c r="Q27" i="2"/>
  <c r="W60" i="2"/>
  <c r="Q55" i="3" s="1"/>
  <c r="G55" i="2"/>
  <c r="M49" i="3" s="1"/>
  <c r="W29" i="2"/>
  <c r="I55" i="3" s="1"/>
  <c r="Y60" i="2" l="1"/>
  <c r="Y29" i="2"/>
  <c r="I24" i="2"/>
  <c r="I55" i="2"/>
  <c r="O61" i="2"/>
  <c r="O56" i="3" s="1"/>
  <c r="O60" i="2"/>
  <c r="O55" i="3" s="1"/>
  <c r="O28" i="2"/>
  <c r="G54" i="3" s="1"/>
  <c r="G27" i="2" l="1"/>
  <c r="E53" i="3" s="1"/>
  <c r="Q61" i="2"/>
  <c r="Q60" i="2"/>
  <c r="W30" i="2"/>
  <c r="I56" i="3" s="1"/>
  <c r="Q28" i="2"/>
  <c r="G58" i="2"/>
  <c r="M53" i="3" s="1"/>
  <c r="W61" i="2"/>
  <c r="Q56" i="3" s="1"/>
  <c r="O30" i="2" l="1"/>
  <c r="G56" i="3" s="1"/>
  <c r="O62" i="2"/>
  <c r="O57" i="3" s="1"/>
  <c r="Y61" i="2"/>
  <c r="O29" i="2"/>
  <c r="G55" i="3" s="1"/>
  <c r="I58" i="2"/>
  <c r="I27" i="2"/>
  <c r="Y30" i="2"/>
  <c r="W31" i="2" l="1"/>
  <c r="I57" i="3" s="1"/>
  <c r="Q29" i="2"/>
  <c r="G60" i="2"/>
  <c r="M55" i="3" s="1"/>
  <c r="Q62" i="2"/>
  <c r="W62" i="2"/>
  <c r="Q57" i="3" s="1"/>
  <c r="Q30" i="2"/>
  <c r="G29" i="2"/>
  <c r="E55" i="3" s="1"/>
  <c r="I60" i="2" l="1"/>
  <c r="I29" i="2"/>
  <c r="Y62" i="2"/>
  <c r="O31" i="2"/>
  <c r="G57" i="3" s="1"/>
  <c r="O63" i="2"/>
  <c r="O58" i="3" s="1"/>
  <c r="Y31" i="2"/>
  <c r="W63" i="2" l="1"/>
  <c r="Q58" i="3" s="1"/>
  <c r="G61" i="2"/>
  <c r="M56" i="3" s="1"/>
  <c r="G30" i="2"/>
  <c r="E56" i="3" s="1"/>
  <c r="Q63" i="2"/>
  <c r="W32" i="2"/>
  <c r="I58" i="3" s="1"/>
  <c r="Q31" i="2"/>
  <c r="I61" i="2" l="1"/>
  <c r="I30" i="2"/>
  <c r="O64" i="2"/>
  <c r="O59" i="3" s="1"/>
  <c r="Y32" i="2"/>
  <c r="O32" i="2"/>
  <c r="G58" i="3" s="1"/>
  <c r="Y63" i="2"/>
  <c r="G62" i="2" l="1"/>
  <c r="M57" i="3" s="1"/>
  <c r="W64" i="2"/>
  <c r="Q59" i="3" s="1"/>
  <c r="G31" i="2"/>
  <c r="E57" i="3" s="1"/>
  <c r="Q32" i="2"/>
  <c r="Q64" i="2"/>
  <c r="W33" i="2"/>
  <c r="I59" i="3" s="1"/>
  <c r="Y33" i="2" l="1"/>
  <c r="I62" i="2"/>
  <c r="Y64" i="2"/>
  <c r="O33" i="2"/>
  <c r="G59" i="3" s="1"/>
  <c r="O65" i="2"/>
  <c r="O60" i="3" s="1"/>
  <c r="G63" i="2" l="1"/>
  <c r="M58" i="3" s="1"/>
  <c r="W65" i="2"/>
  <c r="Q60" i="3" s="1"/>
  <c r="Q33" i="2"/>
  <c r="Q65" i="2"/>
  <c r="W34" i="2"/>
  <c r="I60" i="3" s="1"/>
  <c r="Y34" i="2" l="1"/>
  <c r="O66" i="2"/>
  <c r="O61" i="3" s="1"/>
  <c r="Y65" i="2"/>
  <c r="I63" i="2"/>
  <c r="O34" i="2"/>
  <c r="G60" i="3" s="1"/>
  <c r="G64" i="2" l="1"/>
  <c r="M59" i="3" s="1"/>
  <c r="W66" i="2"/>
  <c r="Q61" i="3" s="1"/>
  <c r="Q34" i="2"/>
  <c r="Q66" i="2"/>
  <c r="W35" i="2"/>
  <c r="I61" i="3" s="1"/>
  <c r="Y66" i="2" l="1"/>
  <c r="Y35" i="2"/>
  <c r="I64" i="2"/>
  <c r="O67" i="2"/>
  <c r="O62" i="3" s="1"/>
  <c r="O35" i="2"/>
  <c r="G61" i="3" s="1"/>
  <c r="G65" i="2" l="1"/>
  <c r="M60" i="3" s="1"/>
  <c r="W36" i="2"/>
  <c r="I62" i="3" s="1"/>
  <c r="Q35" i="2"/>
  <c r="Q67" i="2"/>
  <c r="W67" i="2"/>
  <c r="Q62" i="3" s="1"/>
  <c r="Y67" i="2" l="1"/>
  <c r="I65" i="2"/>
  <c r="Y36" i="2"/>
  <c r="O36" i="2"/>
  <c r="G62" i="3" s="1"/>
  <c r="G66" i="2" l="1"/>
  <c r="M61" i="3" s="1"/>
  <c r="Q36" i="2"/>
  <c r="I66" i="2" l="1"/>
  <c r="G67" i="2" l="1"/>
  <c r="M62" i="3" s="1"/>
  <c r="I67" i="2" l="1"/>
  <c r="G68" i="2" l="1"/>
  <c r="M64" i="3" s="1"/>
  <c r="I68" i="2" l="1"/>
  <c r="I31" i="2" l="1"/>
  <c r="G32" i="2" l="1"/>
  <c r="E58" i="3" s="1"/>
  <c r="I32" i="2" l="1"/>
  <c r="G33" i="2" l="1"/>
  <c r="E59" i="3" s="1"/>
  <c r="I33" i="2" l="1"/>
  <c r="G34" i="2" l="1"/>
  <c r="E60" i="3" s="1"/>
  <c r="I34" i="2" l="1"/>
  <c r="G35" i="2" l="1"/>
  <c r="E61" i="3" s="1"/>
  <c r="I35" i="2" l="1"/>
  <c r="G36" i="2" l="1"/>
  <c r="E62" i="3" s="1"/>
  <c r="I36" i="2" l="1"/>
  <c r="G37" i="2" l="1"/>
  <c r="E64" i="3" s="1"/>
  <c r="I37" i="2" l="1"/>
</calcChain>
</file>

<file path=xl/sharedStrings.xml><?xml version="1.0" encoding="utf-8"?>
<sst xmlns="http://schemas.openxmlformats.org/spreadsheetml/2006/main" count="428" uniqueCount="106">
  <si>
    <r>
      <t xml:space="preserve">                                    Weekly Schedule of </t>
    </r>
    <r>
      <rPr>
        <b/>
        <sz val="28"/>
        <color rgb="FFCC0066"/>
        <rFont val="Papyrus"/>
        <family val="4"/>
      </rPr>
      <t>S</t>
    </r>
    <r>
      <rPr>
        <b/>
        <sz val="28"/>
        <rFont val="Papyrus"/>
        <family val="4"/>
      </rPr>
      <t xml:space="preserve">OUTH </t>
    </r>
    <r>
      <rPr>
        <b/>
        <sz val="28"/>
        <color rgb="FFCC0066"/>
        <rFont val="Papyrus"/>
        <family val="4"/>
      </rPr>
      <t>P</t>
    </r>
    <r>
      <rPr>
        <b/>
        <sz val="28"/>
        <rFont val="Papyrus"/>
        <family val="4"/>
      </rPr>
      <t xml:space="preserve">ACIFIC </t>
    </r>
    <r>
      <rPr>
        <b/>
        <sz val="28"/>
        <color rgb="FFCC0066"/>
        <rFont val="Papyrus"/>
        <family val="4"/>
      </rPr>
      <t>S</t>
    </r>
    <r>
      <rPr>
        <b/>
        <sz val="28"/>
        <rFont val="Papyrus"/>
        <family val="4"/>
      </rPr>
      <t xml:space="preserve">ERVICE </t>
    </r>
    <phoneticPr fontId="10"/>
  </si>
  <si>
    <t>KAOHSIUNG</t>
  </si>
  <si>
    <t>-</t>
    <phoneticPr fontId="2"/>
  </si>
  <si>
    <t>*SHANGHAI</t>
    <phoneticPr fontId="10"/>
  </si>
  <si>
    <t>OMIT</t>
    <phoneticPr fontId="2"/>
  </si>
  <si>
    <t>OMIT</t>
    <phoneticPr fontId="10"/>
  </si>
  <si>
    <t>XINGANG</t>
  </si>
  <si>
    <t>QINGDAO</t>
  </si>
  <si>
    <t>BUSAN</t>
  </si>
  <si>
    <t>KOBE</t>
  </si>
  <si>
    <t>NAGOYA</t>
  </si>
  <si>
    <t>YOKOHAMA</t>
  </si>
  <si>
    <t>TARAWA</t>
  </si>
  <si>
    <t>PORT VILA</t>
  </si>
  <si>
    <t>NOUMEA</t>
  </si>
  <si>
    <t>LAUTOKA</t>
  </si>
  <si>
    <t>LAUTOKA</t>
    <phoneticPr fontId="10"/>
  </si>
  <si>
    <t>SUVA</t>
  </si>
  <si>
    <t>SUVA</t>
    <phoneticPr fontId="10"/>
  </si>
  <si>
    <t>NUKU'ALOFA</t>
    <phoneticPr fontId="2"/>
  </si>
  <si>
    <t>APIA</t>
    <phoneticPr fontId="10"/>
  </si>
  <si>
    <t>APIA</t>
    <phoneticPr fontId="2"/>
  </si>
  <si>
    <t>PAGOPAGO</t>
    <phoneticPr fontId="2"/>
  </si>
  <si>
    <t>SANTO</t>
  </si>
  <si>
    <t xml:space="preserve"> * Above schedule subject to change, without guarantee, if all going well.</t>
    <phoneticPr fontId="10"/>
  </si>
  <si>
    <t>*SHANGHAI with star(*) is not fixed. Subject to change as per Vessel Operator.</t>
    <phoneticPr fontId="10"/>
  </si>
  <si>
    <t>*HONIARA with double star(**) : ETA may delay due to covid-19 quarantine.</t>
    <phoneticPr fontId="10"/>
  </si>
  <si>
    <t xml:space="preserve"> *All the export cargoes to South Pacific Islands will be transshipped at Busan. (Except ex Kaohsiung/Xingang/Qingdao/Kobe/Nagoya/Yokohama)</t>
    <phoneticPr fontId="10"/>
  </si>
  <si>
    <t xml:space="preserve">                                                                                                                     </t>
  </si>
  <si>
    <t>NORTH EUROPE</t>
    <phoneticPr fontId="23" type="noConversion"/>
  </si>
  <si>
    <t>HAMBURG</t>
    <phoneticPr fontId="23" type="noConversion"/>
  </si>
  <si>
    <t>SOUTHAMPTON</t>
    <phoneticPr fontId="23" type="noConversion"/>
  </si>
  <si>
    <t>ROTTERDAM</t>
    <phoneticPr fontId="23" type="noConversion"/>
  </si>
  <si>
    <t>MEDITERRANEAN</t>
    <phoneticPr fontId="23" type="noConversion"/>
  </si>
  <si>
    <t>VALANCIA</t>
    <phoneticPr fontId="23" type="noConversion"/>
  </si>
  <si>
    <t>BARCELONA</t>
    <phoneticPr fontId="23" type="noConversion"/>
  </si>
  <si>
    <t>FOS</t>
    <phoneticPr fontId="23" type="noConversion"/>
  </si>
  <si>
    <t>GENOA</t>
    <phoneticPr fontId="23" type="noConversion"/>
  </si>
  <si>
    <t>MIDDLE EAST, INDIA</t>
    <phoneticPr fontId="23" type="noConversion"/>
  </si>
  <si>
    <t>JEBEL ALI</t>
    <phoneticPr fontId="23" type="noConversion"/>
  </si>
  <si>
    <t>NHAVA SHEVA</t>
    <phoneticPr fontId="23" type="noConversion"/>
  </si>
  <si>
    <t>CHITTAGONG</t>
    <phoneticPr fontId="23" type="noConversion"/>
  </si>
  <si>
    <t>SOUTH EAST ASIA</t>
    <phoneticPr fontId="23" type="noConversion"/>
  </si>
  <si>
    <t>JAKARTA</t>
    <phoneticPr fontId="23" type="noConversion"/>
  </si>
  <si>
    <t>SURABAYA</t>
    <phoneticPr fontId="23" type="noConversion"/>
  </si>
  <si>
    <t>PORT KLANG</t>
    <phoneticPr fontId="23" type="noConversion"/>
  </si>
  <si>
    <t>SINGAPORE</t>
    <phoneticPr fontId="10"/>
  </si>
  <si>
    <t>LAEM CHABANG</t>
    <phoneticPr fontId="23" type="noConversion"/>
  </si>
  <si>
    <t>HAIPHONG</t>
    <phoneticPr fontId="23" type="noConversion"/>
  </si>
  <si>
    <t>MANILA</t>
    <phoneticPr fontId="23" type="noConversion"/>
  </si>
  <si>
    <t>HO CHI MINH</t>
    <phoneticPr fontId="23" type="noConversion"/>
  </si>
  <si>
    <t>EAST ASIA</t>
    <phoneticPr fontId="23" type="noConversion"/>
  </si>
  <si>
    <t>KAOHSIUNG</t>
    <phoneticPr fontId="23" type="noConversion"/>
  </si>
  <si>
    <t>KEELUNG</t>
    <phoneticPr fontId="23" type="noConversion"/>
  </si>
  <si>
    <t>HUANGPU</t>
    <phoneticPr fontId="23" type="noConversion"/>
  </si>
  <si>
    <t>XIAMEN</t>
    <phoneticPr fontId="23" type="noConversion"/>
  </si>
  <si>
    <t>HONG KONG</t>
    <phoneticPr fontId="10"/>
  </si>
  <si>
    <t>DALIAN</t>
    <phoneticPr fontId="23" type="noConversion"/>
  </si>
  <si>
    <t>XINGANG</t>
    <phoneticPr fontId="23" type="noConversion"/>
  </si>
  <si>
    <t>NINGBO</t>
    <phoneticPr fontId="23" type="noConversion"/>
  </si>
  <si>
    <t>SHANGHAI</t>
    <phoneticPr fontId="23" type="noConversion"/>
  </si>
  <si>
    <t>QINGDAO</t>
    <phoneticPr fontId="23" type="noConversion"/>
  </si>
  <si>
    <t>BUSAN</t>
    <phoneticPr fontId="23" type="noConversion"/>
  </si>
  <si>
    <t>KOBE</t>
    <phoneticPr fontId="23" type="noConversion"/>
  </si>
  <si>
    <t>-</t>
    <phoneticPr fontId="10"/>
  </si>
  <si>
    <t>NAGOYA</t>
    <phoneticPr fontId="23" type="noConversion"/>
  </si>
  <si>
    <t>YOKOHAMA</t>
    <phoneticPr fontId="23" type="noConversion"/>
  </si>
  <si>
    <t>TARAWA</t>
    <phoneticPr fontId="23" type="noConversion"/>
  </si>
  <si>
    <t>HONIARA</t>
    <phoneticPr fontId="23" type="noConversion"/>
  </si>
  <si>
    <t>SANTO</t>
    <phoneticPr fontId="23" type="noConversion"/>
  </si>
  <si>
    <t>PORT VILA</t>
    <phoneticPr fontId="23" type="noConversion"/>
  </si>
  <si>
    <t>NOUMEA</t>
    <phoneticPr fontId="23" type="noConversion"/>
  </si>
  <si>
    <t>LAUTOKA</t>
    <phoneticPr fontId="23" type="noConversion"/>
  </si>
  <si>
    <t>SUVA</t>
    <phoneticPr fontId="23" type="noConversion"/>
  </si>
  <si>
    <t>NUKU'ALOFA</t>
    <phoneticPr fontId="23" type="noConversion"/>
  </si>
  <si>
    <t>APIA</t>
    <phoneticPr fontId="23" type="noConversion"/>
  </si>
  <si>
    <t>PAGOPAGO</t>
    <phoneticPr fontId="23" type="noConversion"/>
  </si>
  <si>
    <t>PAPEETE</t>
    <phoneticPr fontId="23" type="noConversion"/>
  </si>
  <si>
    <t xml:space="preserve">*Schedule from indirect ports is based on standard transit time, and actual sailing schedule needs to be confirmed with each local agent. 
</t>
    <phoneticPr fontId="10"/>
  </si>
  <si>
    <r>
      <t xml:space="preserve">*Please refer to ONE website for getting more accurate schedule : </t>
    </r>
    <r>
      <rPr>
        <b/>
        <sz val="11"/>
        <color rgb="FFFF0000"/>
        <rFont val="ＭＳ Ｐゴシック"/>
        <family val="3"/>
        <charset val="128"/>
      </rPr>
      <t>https://www.one-line.com/?directly=1</t>
    </r>
    <phoneticPr fontId="10"/>
  </si>
  <si>
    <t xml:space="preserve">*CONTACT LIST IN SOUTH PACIFIC* </t>
    <phoneticPr fontId="10"/>
  </si>
  <si>
    <t>PORT</t>
    <phoneticPr fontId="10"/>
  </si>
  <si>
    <t>MAJURO</t>
    <phoneticPr fontId="10"/>
  </si>
  <si>
    <t>PAPUAN
CHIEF
2305S</t>
    <phoneticPr fontId="10"/>
  </si>
  <si>
    <t>YOKOHAMA</t>
    <phoneticPr fontId="2"/>
  </si>
  <si>
    <t>CORAL
ISLANDER II
151S</t>
    <phoneticPr fontId="10"/>
  </si>
  <si>
    <t>PACIFIC 
ISLANDER II
151S</t>
    <phoneticPr fontId="10"/>
  </si>
  <si>
    <t>NEW GUINEA
CHIEF
2307S</t>
    <phoneticPr fontId="10"/>
  </si>
  <si>
    <t>TROPICAL
ISLANDER
151S</t>
    <phoneticPr fontId="10"/>
  </si>
  <si>
    <t>SOUTH
ISLANDER
152S</t>
    <phoneticPr fontId="10"/>
  </si>
  <si>
    <t>VANUATU
CHIEF
2308S</t>
    <phoneticPr fontId="10"/>
  </si>
  <si>
    <t>NOUMEA
CHIEF
2306S</t>
    <phoneticPr fontId="10"/>
  </si>
  <si>
    <t>PAPUAN
CHIEF
2309S</t>
    <phoneticPr fontId="10"/>
  </si>
  <si>
    <t>-</t>
    <phoneticPr fontId="2"/>
  </si>
  <si>
    <t>OMIT</t>
    <phoneticPr fontId="2"/>
  </si>
  <si>
    <t>CORAL
ISLANDER II
152S</t>
    <phoneticPr fontId="10"/>
  </si>
  <si>
    <t>-</t>
    <phoneticPr fontId="2"/>
  </si>
  <si>
    <t>NOUMEA
CHIEF
2310S</t>
    <phoneticPr fontId="10"/>
  </si>
  <si>
    <t>PACIFIC 
ISLANDER II
152S</t>
    <phoneticPr fontId="10"/>
  </si>
  <si>
    <t>OMIT</t>
    <phoneticPr fontId="2"/>
  </si>
  <si>
    <t>NEW GUINEA
CHIEF
2311S</t>
    <phoneticPr fontId="10"/>
  </si>
  <si>
    <t>VANUATU
CHIEF
2312S</t>
    <phoneticPr fontId="10"/>
  </si>
  <si>
    <t>TROPICAL
ISLANDER
152S</t>
    <phoneticPr fontId="10"/>
  </si>
  <si>
    <t>OMIT</t>
    <phoneticPr fontId="2"/>
  </si>
  <si>
    <t>-</t>
    <phoneticPr fontId="2"/>
  </si>
  <si>
    <t>SOUTH
ISLANDER
153S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</si>
</sst>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809]dd\ mmmm\ yyyy;@"/>
    <numFmt numFmtId="177" formatCode="d/mmm"/>
    <numFmt numFmtId="178" formatCode="\(d/mmm\)"/>
  </numFmts>
  <fonts count="29" x14ac:knownFonts="1">
    <font>
      <sz val="11"/>
      <color theme="1"/>
      <name val="メイリオ"/>
      <family val="2"/>
      <charset val="128"/>
    </font>
    <font>
      <sz val="10"/>
      <name val="Arial"/>
      <family val="2"/>
    </font>
    <font>
      <sz val="6"/>
      <name val="メイリオ"/>
      <family val="2"/>
      <charset val="128"/>
    </font>
    <font>
      <b/>
      <sz val="16"/>
      <name val="游ゴシック Light"/>
      <family val="3"/>
      <charset val="128"/>
      <scheme val="major"/>
    </font>
    <font>
      <b/>
      <sz val="16"/>
      <name val="游ゴシック"/>
      <family val="3"/>
      <charset val="128"/>
      <scheme val="minor"/>
    </font>
    <font>
      <b/>
      <sz val="22"/>
      <name val="Cooper Black"/>
      <family val="1"/>
    </font>
    <font>
      <sz val="9"/>
      <name val="Arial"/>
      <family val="2"/>
    </font>
    <font>
      <b/>
      <sz val="24"/>
      <name val="Times New Roman"/>
      <family val="1"/>
    </font>
    <font>
      <b/>
      <sz val="28"/>
      <name val="Papyrus"/>
      <family val="4"/>
    </font>
    <font>
      <b/>
      <sz val="28"/>
      <color rgb="FFCC0066"/>
      <name val="Papyrus"/>
      <family val="4"/>
    </font>
    <font>
      <sz val="6"/>
      <name val="ＭＳ Ｐゴシック"/>
      <family val="3"/>
      <charset val="128"/>
    </font>
    <font>
      <sz val="20"/>
      <name val="Arial"/>
      <family val="2"/>
    </font>
    <font>
      <b/>
      <sz val="28"/>
      <name val="Arial"/>
      <family val="2"/>
    </font>
    <font>
      <b/>
      <sz val="18"/>
      <name val="游ゴシック Light"/>
      <family val="3"/>
      <charset val="128"/>
      <scheme val="maj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S Serif"/>
      <family val="1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9"/>
      <color rgb="FFFF0000"/>
      <name val="ＭＳ Ｐゴシック"/>
      <family val="3"/>
      <charset val="128"/>
    </font>
    <font>
      <sz val="8"/>
      <name val="Arial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20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0" fontId="1" fillId="2" borderId="0" xfId="1" applyFill="1"/>
    <xf numFmtId="176" fontId="3" fillId="2" borderId="0" xfId="1" applyNumberFormat="1" applyFont="1" applyFill="1" applyAlignment="1">
      <alignment vertical="center"/>
    </xf>
    <xf numFmtId="176" fontId="4" fillId="2" borderId="0" xfId="1" applyNumberFormat="1" applyFont="1" applyFill="1"/>
    <xf numFmtId="0" fontId="1" fillId="0" borderId="0" xfId="1"/>
    <xf numFmtId="0" fontId="1" fillId="2" borderId="0" xfId="1" applyFill="1" applyAlignment="1">
      <alignment vertical="center" wrapText="1"/>
    </xf>
    <xf numFmtId="0" fontId="5" fillId="2" borderId="0" xfId="1" applyFont="1" applyFill="1" applyAlignment="1">
      <alignment vertical="center" wrapText="1"/>
    </xf>
    <xf numFmtId="16" fontId="6" fillId="2" borderId="0" xfId="1" applyNumberFormat="1" applyFont="1" applyFill="1" applyAlignment="1">
      <alignment vertical="center" wrapText="1"/>
    </xf>
    <xf numFmtId="16" fontId="7" fillId="2" borderId="0" xfId="1" applyNumberFormat="1" applyFont="1" applyFill="1" applyAlignment="1">
      <alignment vertical="center" wrapText="1"/>
    </xf>
    <xf numFmtId="16" fontId="13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left" indent="1"/>
    </xf>
    <xf numFmtId="177" fontId="15" fillId="0" borderId="11" xfId="1" applyNumberFormat="1" applyFont="1" applyBorder="1" applyAlignment="1">
      <alignment horizontal="center"/>
    </xf>
    <xf numFmtId="177" fontId="15" fillId="0" borderId="12" xfId="1" applyNumberFormat="1" applyFont="1" applyBorder="1" applyAlignment="1">
      <alignment horizontal="center"/>
    </xf>
    <xf numFmtId="177" fontId="15" fillId="0" borderId="13" xfId="1" applyNumberFormat="1" applyFont="1" applyBorder="1" applyAlignment="1">
      <alignment horizontal="center"/>
    </xf>
    <xf numFmtId="38" fontId="14" fillId="0" borderId="14" xfId="2" applyFont="1" applyFill="1" applyBorder="1" applyAlignment="1">
      <alignment horizontal="left"/>
    </xf>
    <xf numFmtId="38" fontId="14" fillId="0" borderId="14" xfId="2" applyFont="1" applyBorder="1" applyAlignment="1">
      <alignment horizontal="left"/>
    </xf>
    <xf numFmtId="177" fontId="15" fillId="0" borderId="15" xfId="1" applyNumberFormat="1" applyFont="1" applyBorder="1" applyAlignment="1">
      <alignment horizontal="center"/>
    </xf>
    <xf numFmtId="177" fontId="15" fillId="0" borderId="16" xfId="1" applyNumberFormat="1" applyFont="1" applyBorder="1" applyAlignment="1">
      <alignment horizontal="center"/>
    </xf>
    <xf numFmtId="38" fontId="14" fillId="0" borderId="17" xfId="2" applyFont="1" applyFill="1" applyBorder="1" applyAlignment="1">
      <alignment horizontal="left"/>
    </xf>
    <xf numFmtId="38" fontId="14" fillId="0" borderId="17" xfId="2" applyFont="1" applyBorder="1" applyAlignment="1">
      <alignment horizontal="left"/>
    </xf>
    <xf numFmtId="177" fontId="15" fillId="3" borderId="11" xfId="1" applyNumberFormat="1" applyFont="1" applyFill="1" applyBorder="1" applyAlignment="1">
      <alignment horizontal="center"/>
    </xf>
    <xf numFmtId="177" fontId="15" fillId="3" borderId="16" xfId="1" applyNumberFormat="1" applyFont="1" applyFill="1" applyBorder="1" applyAlignment="1">
      <alignment horizontal="center"/>
    </xf>
    <xf numFmtId="38" fontId="14" fillId="0" borderId="18" xfId="2" applyFont="1" applyFill="1" applyBorder="1" applyAlignment="1">
      <alignment horizontal="left"/>
    </xf>
    <xf numFmtId="177" fontId="15" fillId="4" borderId="11" xfId="1" applyNumberFormat="1" applyFont="1" applyFill="1" applyBorder="1" applyAlignment="1">
      <alignment horizontal="center"/>
    </xf>
    <xf numFmtId="177" fontId="15" fillId="4" borderId="16" xfId="1" applyNumberFormat="1" applyFont="1" applyFill="1" applyBorder="1" applyAlignment="1">
      <alignment horizontal="center"/>
    </xf>
    <xf numFmtId="177" fontId="15" fillId="2" borderId="11" xfId="1" applyNumberFormat="1" applyFont="1" applyFill="1" applyBorder="1" applyAlignment="1">
      <alignment horizontal="center"/>
    </xf>
    <xf numFmtId="177" fontId="15" fillId="2" borderId="16" xfId="1" applyNumberFormat="1" applyFont="1" applyFill="1" applyBorder="1" applyAlignment="1">
      <alignment horizontal="center"/>
    </xf>
    <xf numFmtId="177" fontId="15" fillId="0" borderId="17" xfId="1" applyNumberFormat="1" applyFont="1" applyBorder="1" applyAlignment="1">
      <alignment horizontal="center"/>
    </xf>
    <xf numFmtId="0" fontId="16" fillId="0" borderId="0" xfId="1" applyFont="1"/>
    <xf numFmtId="0" fontId="14" fillId="2" borderId="17" xfId="1" applyFont="1" applyFill="1" applyBorder="1"/>
    <xf numFmtId="177" fontId="15" fillId="3" borderId="19" xfId="1" applyNumberFormat="1" applyFont="1" applyFill="1" applyBorder="1" applyAlignment="1">
      <alignment horizontal="center" vertical="center"/>
    </xf>
    <xf numFmtId="0" fontId="14" fillId="0" borderId="17" xfId="1" applyFont="1" applyBorder="1"/>
    <xf numFmtId="177" fontId="15" fillId="2" borderId="15" xfId="1" applyNumberFormat="1" applyFont="1" applyFill="1" applyBorder="1" applyAlignment="1">
      <alignment horizontal="center"/>
    </xf>
    <xf numFmtId="177" fontId="15" fillId="2" borderId="17" xfId="1" applyNumberFormat="1" applyFont="1" applyFill="1" applyBorder="1" applyAlignment="1">
      <alignment horizontal="center"/>
    </xf>
    <xf numFmtId="177" fontId="15" fillId="0" borderId="16" xfId="1" quotePrefix="1" applyNumberFormat="1" applyFont="1" applyBorder="1" applyAlignment="1">
      <alignment horizontal="center"/>
    </xf>
    <xf numFmtId="0" fontId="15" fillId="2" borderId="16" xfId="1" applyFont="1" applyFill="1" applyBorder="1" applyAlignment="1">
      <alignment horizontal="center"/>
    </xf>
    <xf numFmtId="0" fontId="15" fillId="2" borderId="16" xfId="1" applyFont="1" applyFill="1" applyBorder="1"/>
    <xf numFmtId="177" fontId="15" fillId="4" borderId="19" xfId="1" applyNumberFormat="1" applyFont="1" applyFill="1" applyBorder="1" applyAlignment="1">
      <alignment horizontal="center" vertical="center"/>
    </xf>
    <xf numFmtId="177" fontId="15" fillId="4" borderId="16" xfId="1" applyNumberFormat="1" applyFont="1" applyFill="1" applyBorder="1" applyAlignment="1">
      <alignment horizontal="center" vertical="center"/>
    </xf>
    <xf numFmtId="0" fontId="15" fillId="0" borderId="20" xfId="1" applyFont="1" applyBorder="1" applyAlignment="1">
      <alignment horizontal="center"/>
    </xf>
    <xf numFmtId="0" fontId="15" fillId="2" borderId="20" xfId="1" applyFont="1" applyFill="1" applyBorder="1" applyAlignment="1">
      <alignment horizontal="center"/>
    </xf>
    <xf numFmtId="0" fontId="15" fillId="2" borderId="21" xfId="1" applyFont="1" applyFill="1" applyBorder="1"/>
    <xf numFmtId="0" fontId="14" fillId="0" borderId="22" xfId="1" applyFont="1" applyBorder="1"/>
    <xf numFmtId="0" fontId="15" fillId="0" borderId="21" xfId="1" applyFont="1" applyBorder="1"/>
    <xf numFmtId="0" fontId="15" fillId="2" borderId="22" xfId="1" applyFont="1" applyFill="1" applyBorder="1" applyAlignment="1">
      <alignment horizontal="center"/>
    </xf>
    <xf numFmtId="0" fontId="1" fillId="0" borderId="0" xfId="1" applyAlignment="1">
      <alignment horizontal="center"/>
    </xf>
    <xf numFmtId="177" fontId="1" fillId="0" borderId="0" xfId="1" applyNumberFormat="1"/>
    <xf numFmtId="0" fontId="18" fillId="2" borderId="0" xfId="1" applyFont="1" applyFill="1"/>
    <xf numFmtId="38" fontId="19" fillId="2" borderId="0" xfId="2" applyFont="1" applyFill="1" applyAlignment="1"/>
    <xf numFmtId="0" fontId="18" fillId="0" borderId="0" xfId="1" applyFont="1"/>
    <xf numFmtId="0" fontId="18" fillId="2" borderId="0" xfId="1" applyFont="1" applyFill="1" applyAlignment="1">
      <alignment horizontal="center"/>
    </xf>
    <xf numFmtId="38" fontId="19" fillId="2" borderId="0" xfId="2" applyFont="1" applyFill="1" applyAlignment="1">
      <alignment horizontal="center"/>
    </xf>
    <xf numFmtId="0" fontId="18" fillId="2" borderId="25" xfId="1" applyFont="1" applyFill="1" applyBorder="1"/>
    <xf numFmtId="38" fontId="18" fillId="2" borderId="2" xfId="2" applyFont="1" applyFill="1" applyBorder="1" applyAlignment="1"/>
    <xf numFmtId="38" fontId="18" fillId="2" borderId="3" xfId="2" applyFont="1" applyFill="1" applyBorder="1" applyAlignment="1"/>
    <xf numFmtId="22" fontId="18" fillId="2" borderId="27" xfId="1" applyNumberFormat="1" applyFont="1" applyFill="1" applyBorder="1"/>
    <xf numFmtId="38" fontId="18" fillId="2" borderId="5" xfId="2" applyFont="1" applyFill="1" applyBorder="1" applyAlignment="1"/>
    <xf numFmtId="38" fontId="18" fillId="2" borderId="6" xfId="2" applyFont="1" applyFill="1" applyBorder="1" applyAlignment="1"/>
    <xf numFmtId="0" fontId="18" fillId="2" borderId="29" xfId="1" applyFont="1" applyFill="1" applyBorder="1"/>
    <xf numFmtId="38" fontId="18" fillId="2" borderId="30" xfId="2" applyFont="1" applyFill="1" applyBorder="1" applyAlignment="1"/>
    <xf numFmtId="38" fontId="18" fillId="2" borderId="31" xfId="2" applyFont="1" applyFill="1" applyBorder="1" applyAlignment="1"/>
    <xf numFmtId="0" fontId="22" fillId="2" borderId="33" xfId="1" applyFont="1" applyFill="1" applyBorder="1" applyAlignment="1">
      <alignment horizontal="left" vertical="center"/>
    </xf>
    <xf numFmtId="38" fontId="18" fillId="2" borderId="34" xfId="2" applyFont="1" applyFill="1" applyBorder="1" applyAlignment="1">
      <alignment vertical="center"/>
    </xf>
    <xf numFmtId="38" fontId="18" fillId="2" borderId="35" xfId="2" applyFont="1" applyFill="1" applyBorder="1" applyAlignment="1">
      <alignment vertical="center"/>
    </xf>
    <xf numFmtId="0" fontId="21" fillId="3" borderId="36" xfId="1" applyFont="1" applyFill="1" applyBorder="1" applyAlignment="1">
      <alignment horizontal="center" vertical="center"/>
    </xf>
    <xf numFmtId="0" fontId="21" fillId="3" borderId="37" xfId="1" applyFont="1" applyFill="1" applyBorder="1" applyAlignment="1">
      <alignment horizontal="center" vertical="center"/>
    </xf>
    <xf numFmtId="0" fontId="21" fillId="2" borderId="38" xfId="1" applyFont="1" applyFill="1" applyBorder="1" applyAlignment="1">
      <alignment horizontal="left" vertical="center"/>
    </xf>
    <xf numFmtId="38" fontId="25" fillId="2" borderId="39" xfId="2" applyFont="1" applyFill="1" applyBorder="1" applyAlignment="1">
      <alignment horizontal="center" vertical="center"/>
    </xf>
    <xf numFmtId="38" fontId="25" fillId="2" borderId="40" xfId="2" applyFont="1" applyFill="1" applyBorder="1" applyAlignment="1">
      <alignment horizontal="center" vertical="center"/>
    </xf>
    <xf numFmtId="178" fontId="18" fillId="3" borderId="42" xfId="1" applyNumberFormat="1" applyFont="1" applyFill="1" applyBorder="1" applyAlignment="1">
      <alignment horizontal="center" vertical="center"/>
    </xf>
    <xf numFmtId="0" fontId="22" fillId="2" borderId="38" xfId="1" applyFont="1" applyFill="1" applyBorder="1" applyAlignment="1">
      <alignment horizontal="left" vertical="center"/>
    </xf>
    <xf numFmtId="38" fontId="18" fillId="2" borderId="39" xfId="2" applyFont="1" applyFill="1" applyBorder="1" applyAlignment="1">
      <alignment vertical="center"/>
    </xf>
    <xf numFmtId="38" fontId="18" fillId="2" borderId="40" xfId="2" applyFont="1" applyFill="1" applyBorder="1" applyAlignment="1">
      <alignment vertical="center"/>
    </xf>
    <xf numFmtId="0" fontId="21" fillId="3" borderId="42" xfId="1" applyFont="1" applyFill="1" applyBorder="1" applyAlignment="1">
      <alignment horizontal="center" vertical="center"/>
    </xf>
    <xf numFmtId="0" fontId="21" fillId="2" borderId="38" xfId="1" applyFont="1" applyFill="1" applyBorder="1" applyAlignment="1">
      <alignment vertical="center"/>
    </xf>
    <xf numFmtId="38" fontId="26" fillId="2" borderId="39" xfId="2" applyFont="1" applyFill="1" applyBorder="1" applyAlignment="1">
      <alignment horizontal="center" vertical="center"/>
    </xf>
    <xf numFmtId="38" fontId="26" fillId="2" borderId="40" xfId="2" applyFont="1" applyFill="1" applyBorder="1" applyAlignment="1">
      <alignment horizontal="center" vertical="center"/>
    </xf>
    <xf numFmtId="0" fontId="21" fillId="2" borderId="43" xfId="1" applyFont="1" applyFill="1" applyBorder="1" applyAlignment="1">
      <alignment vertical="center"/>
    </xf>
    <xf numFmtId="38" fontId="26" fillId="2" borderId="44" xfId="2" applyFont="1" applyFill="1" applyBorder="1" applyAlignment="1">
      <alignment horizontal="center" vertical="center"/>
    </xf>
    <xf numFmtId="38" fontId="26" fillId="2" borderId="45" xfId="2" applyFont="1" applyFill="1" applyBorder="1" applyAlignment="1">
      <alignment horizontal="center" vertical="center"/>
    </xf>
    <xf numFmtId="178" fontId="18" fillId="3" borderId="46" xfId="1" applyNumberFormat="1" applyFont="1" applyFill="1" applyBorder="1" applyAlignment="1">
      <alignment horizontal="center" vertical="center"/>
    </xf>
    <xf numFmtId="0" fontId="21" fillId="4" borderId="48" xfId="1" applyFont="1" applyFill="1" applyBorder="1" applyAlignment="1">
      <alignment vertical="center"/>
    </xf>
    <xf numFmtId="38" fontId="25" fillId="4" borderId="49" xfId="2" applyFont="1" applyFill="1" applyBorder="1" applyAlignment="1">
      <alignment horizontal="center" vertical="center"/>
    </xf>
    <xf numFmtId="38" fontId="25" fillId="4" borderId="50" xfId="2" applyFont="1" applyFill="1" applyBorder="1" applyAlignment="1">
      <alignment horizontal="center" vertical="center"/>
    </xf>
    <xf numFmtId="177" fontId="27" fillId="4" borderId="51" xfId="1" applyNumberFormat="1" applyFont="1" applyFill="1" applyBorder="1" applyAlignment="1">
      <alignment horizontal="center" vertical="center"/>
    </xf>
    <xf numFmtId="0" fontId="21" fillId="2" borderId="33" xfId="1" applyFont="1" applyFill="1" applyBorder="1" applyAlignment="1">
      <alignment vertical="center"/>
    </xf>
    <xf numFmtId="38" fontId="25" fillId="2" borderId="34" xfId="2" applyFont="1" applyFill="1" applyBorder="1" applyAlignment="1">
      <alignment horizontal="center" vertical="center"/>
    </xf>
    <xf numFmtId="38" fontId="25" fillId="2" borderId="35" xfId="2" applyFont="1" applyFill="1" applyBorder="1" applyAlignment="1">
      <alignment horizontal="center" vertical="center"/>
    </xf>
    <xf numFmtId="177" fontId="18" fillId="3" borderId="37" xfId="1" applyNumberFormat="1" applyFont="1" applyFill="1" applyBorder="1" applyAlignment="1">
      <alignment horizontal="center" vertical="center"/>
    </xf>
    <xf numFmtId="177" fontId="18" fillId="0" borderId="37" xfId="1" applyNumberFormat="1" applyFont="1" applyBorder="1" applyAlignment="1">
      <alignment horizontal="center" vertical="center"/>
    </xf>
    <xf numFmtId="177" fontId="18" fillId="3" borderId="42" xfId="1" applyNumberFormat="1" applyFont="1" applyFill="1" applyBorder="1" applyAlignment="1">
      <alignment horizontal="center" vertical="center"/>
    </xf>
    <xf numFmtId="177" fontId="18" fillId="0" borderId="42" xfId="1" applyNumberFormat="1" applyFont="1" applyBorder="1" applyAlignment="1">
      <alignment horizontal="center" vertical="center"/>
    </xf>
    <xf numFmtId="177" fontId="18" fillId="0" borderId="36" xfId="1" applyNumberFormat="1" applyFont="1" applyBorder="1" applyAlignment="1">
      <alignment horizontal="center" vertical="center"/>
    </xf>
    <xf numFmtId="177" fontId="18" fillId="3" borderId="36" xfId="1" applyNumberFormat="1" applyFont="1" applyFill="1" applyBorder="1" applyAlignment="1">
      <alignment horizontal="center" vertical="center"/>
    </xf>
    <xf numFmtId="38" fontId="25" fillId="2" borderId="44" xfId="2" applyFont="1" applyFill="1" applyBorder="1" applyAlignment="1">
      <alignment horizontal="center" vertical="center"/>
    </xf>
    <xf numFmtId="38" fontId="25" fillId="2" borderId="45" xfId="2" applyFont="1" applyFill="1" applyBorder="1" applyAlignment="1">
      <alignment horizontal="center" vertical="center"/>
    </xf>
    <xf numFmtId="38" fontId="25" fillId="2" borderId="53" xfId="2" applyFont="1" applyFill="1" applyBorder="1" applyAlignment="1">
      <alignment horizontal="center" vertical="center"/>
    </xf>
    <xf numFmtId="38" fontId="25" fillId="2" borderId="54" xfId="2" applyFont="1" applyFill="1" applyBorder="1" applyAlignment="1">
      <alignment horizontal="center" vertical="center"/>
    </xf>
    <xf numFmtId="38" fontId="25" fillId="2" borderId="55" xfId="2" applyFont="1" applyFill="1" applyBorder="1" applyAlignment="1">
      <alignment horizontal="center" vertical="center"/>
    </xf>
    <xf numFmtId="38" fontId="25" fillId="2" borderId="56" xfId="2" applyFont="1" applyFill="1" applyBorder="1" applyAlignment="1">
      <alignment horizontal="center" vertical="center"/>
    </xf>
    <xf numFmtId="0" fontId="21" fillId="2" borderId="57" xfId="1" applyFont="1" applyFill="1" applyBorder="1" applyAlignment="1">
      <alignment vertical="center"/>
    </xf>
    <xf numFmtId="38" fontId="25" fillId="2" borderId="58" xfId="2" applyFont="1" applyFill="1" applyBorder="1" applyAlignment="1">
      <alignment horizontal="center" vertical="center"/>
    </xf>
    <xf numFmtId="38" fontId="25" fillId="2" borderId="59" xfId="2" applyFont="1" applyFill="1" applyBorder="1" applyAlignment="1">
      <alignment horizontal="center" vertical="center"/>
    </xf>
    <xf numFmtId="177" fontId="18" fillId="0" borderId="47" xfId="1" applyNumberFormat="1" applyFont="1" applyBorder="1" applyAlignment="1">
      <alignment horizontal="center" vertical="center"/>
    </xf>
    <xf numFmtId="0" fontId="14" fillId="2" borderId="0" xfId="1" applyFont="1" applyFill="1" applyAlignment="1">
      <alignment horizontal="left" vertical="top"/>
    </xf>
    <xf numFmtId="38" fontId="19" fillId="2" borderId="0" xfId="2" applyFont="1" applyFill="1" applyBorder="1" applyAlignment="1"/>
    <xf numFmtId="0" fontId="21" fillId="2" borderId="0" xfId="1" applyFont="1" applyFill="1" applyAlignment="1">
      <alignment vertical="center"/>
    </xf>
    <xf numFmtId="0" fontId="21" fillId="2" borderId="48" xfId="1" applyFont="1" applyFill="1" applyBorder="1" applyAlignment="1">
      <alignment vertical="center"/>
    </xf>
    <xf numFmtId="0" fontId="21" fillId="2" borderId="49" xfId="1" applyFont="1" applyFill="1" applyBorder="1" applyAlignment="1">
      <alignment vertical="center"/>
    </xf>
    <xf numFmtId="0" fontId="21" fillId="2" borderId="61" xfId="1" applyFont="1" applyFill="1" applyBorder="1" applyAlignment="1">
      <alignment vertical="center"/>
    </xf>
    <xf numFmtId="38" fontId="19" fillId="2" borderId="52" xfId="2" applyFont="1" applyFill="1" applyBorder="1" applyAlignment="1"/>
    <xf numFmtId="38" fontId="19" fillId="2" borderId="41" xfId="2" applyFont="1" applyFill="1" applyBorder="1" applyAlignment="1"/>
    <xf numFmtId="38" fontId="19" fillId="2" borderId="60" xfId="2" applyFont="1" applyFill="1" applyBorder="1" applyAlignment="1"/>
    <xf numFmtId="177" fontId="15" fillId="0" borderId="63" xfId="1" applyNumberFormat="1" applyFont="1" applyBorder="1" applyAlignment="1">
      <alignment horizontal="center"/>
    </xf>
    <xf numFmtId="177" fontId="15" fillId="2" borderId="63" xfId="1" applyNumberFormat="1" applyFont="1" applyFill="1" applyBorder="1" applyAlignment="1">
      <alignment horizontal="center"/>
    </xf>
    <xf numFmtId="177" fontId="15" fillId="4" borderId="63" xfId="1" applyNumberFormat="1" applyFont="1" applyFill="1" applyBorder="1" applyAlignment="1">
      <alignment horizontal="center"/>
    </xf>
    <xf numFmtId="0" fontId="15" fillId="3" borderId="16" xfId="1" applyFont="1" applyFill="1" applyBorder="1" applyAlignment="1">
      <alignment horizontal="center"/>
    </xf>
    <xf numFmtId="177" fontId="15" fillId="0" borderId="19" xfId="1" applyNumberFormat="1" applyFont="1" applyBorder="1" applyAlignment="1">
      <alignment horizontal="center" vertical="center"/>
    </xf>
    <xf numFmtId="177" fontId="17" fillId="0" borderId="19" xfId="1" applyNumberFormat="1" applyFont="1" applyBorder="1" applyAlignment="1">
      <alignment vertical="center"/>
    </xf>
    <xf numFmtId="177" fontId="17" fillId="0" borderId="16" xfId="1" applyNumberFormat="1" applyFont="1" applyBorder="1" applyAlignment="1">
      <alignment vertical="center"/>
    </xf>
    <xf numFmtId="38" fontId="14" fillId="0" borderId="70" xfId="2" applyFont="1" applyFill="1" applyBorder="1" applyAlignment="1">
      <alignment horizontal="left"/>
    </xf>
    <xf numFmtId="177" fontId="15" fillId="0" borderId="69" xfId="1" applyNumberFormat="1" applyFont="1" applyBorder="1" applyAlignment="1">
      <alignment horizontal="center"/>
    </xf>
    <xf numFmtId="0" fontId="14" fillId="0" borderId="69" xfId="1" applyFont="1" applyBorder="1"/>
    <xf numFmtId="177" fontId="18" fillId="0" borderId="73" xfId="1" applyNumberFormat="1" applyFont="1" applyBorder="1" applyAlignment="1">
      <alignment horizontal="center" vertical="center"/>
    </xf>
    <xf numFmtId="177" fontId="15" fillId="0" borderId="16" xfId="1" applyNumberFormat="1" applyFont="1" applyBorder="1" applyAlignment="1">
      <alignment horizontal="center" vertical="center"/>
    </xf>
    <xf numFmtId="177" fontId="15" fillId="0" borderId="74" xfId="1" applyNumberFormat="1" applyFont="1" applyBorder="1" applyAlignment="1">
      <alignment horizontal="center"/>
    </xf>
    <xf numFmtId="177" fontId="15" fillId="2" borderId="20" xfId="1" applyNumberFormat="1" applyFont="1" applyFill="1" applyBorder="1" applyAlignment="1">
      <alignment horizontal="center"/>
    </xf>
    <xf numFmtId="0" fontId="15" fillId="2" borderId="21" xfId="1" applyFont="1" applyFill="1" applyBorder="1" applyAlignment="1">
      <alignment horizontal="center"/>
    </xf>
    <xf numFmtId="0" fontId="14" fillId="2" borderId="22" xfId="1" applyFont="1" applyFill="1" applyBorder="1"/>
    <xf numFmtId="177" fontId="15" fillId="0" borderId="23" xfId="1" applyNumberFormat="1" applyFont="1" applyBorder="1" applyAlignment="1">
      <alignment horizontal="center" vertical="center"/>
    </xf>
    <xf numFmtId="177" fontId="15" fillId="0" borderId="21" xfId="1" applyNumberFormat="1" applyFont="1" applyBorder="1" applyAlignment="1">
      <alignment horizontal="center" vertical="center"/>
    </xf>
    <xf numFmtId="0" fontId="18" fillId="0" borderId="75" xfId="1" applyFont="1" applyBorder="1"/>
    <xf numFmtId="0" fontId="1" fillId="0" borderId="77" xfId="1" applyBorder="1"/>
    <xf numFmtId="0" fontId="1" fillId="0" borderId="11" xfId="1" applyBorder="1"/>
    <xf numFmtId="0" fontId="1" fillId="0" borderId="76" xfId="1" applyBorder="1"/>
    <xf numFmtId="0" fontId="1" fillId="0" borderId="20" xfId="1" applyBorder="1"/>
    <xf numFmtId="177" fontId="27" fillId="4" borderId="83" xfId="1" applyNumberFormat="1" applyFont="1" applyFill="1" applyBorder="1" applyAlignment="1">
      <alignment horizontal="center" vertical="center"/>
    </xf>
    <xf numFmtId="177" fontId="18" fillId="0" borderId="84" xfId="1" applyNumberFormat="1" applyFont="1" applyBorder="1" applyAlignment="1">
      <alignment horizontal="center" vertical="center"/>
    </xf>
    <xf numFmtId="178" fontId="18" fillId="3" borderId="47" xfId="1" applyNumberFormat="1" applyFont="1" applyFill="1" applyBorder="1" applyAlignment="1">
      <alignment horizontal="center" vertical="center"/>
    </xf>
    <xf numFmtId="177" fontId="18" fillId="0" borderId="36" xfId="1" applyNumberFormat="1" applyFont="1" applyFill="1" applyBorder="1" applyAlignment="1">
      <alignment horizontal="center" vertical="center"/>
    </xf>
    <xf numFmtId="177" fontId="18" fillId="0" borderId="47" xfId="1" applyNumberFormat="1" applyFont="1" applyFill="1" applyBorder="1" applyAlignment="1">
      <alignment horizontal="center" vertical="center"/>
    </xf>
    <xf numFmtId="0" fontId="24" fillId="3" borderId="73" xfId="1" applyFont="1" applyFill="1" applyBorder="1" applyAlignment="1">
      <alignment horizontal="center" vertical="center"/>
    </xf>
    <xf numFmtId="178" fontId="18" fillId="3" borderId="81" xfId="1" applyNumberFormat="1" applyFont="1" applyFill="1" applyBorder="1" applyAlignment="1">
      <alignment horizontal="center" vertical="center"/>
    </xf>
    <xf numFmtId="0" fontId="24" fillId="3" borderId="81" xfId="1" applyFont="1" applyFill="1" applyBorder="1" applyAlignment="1">
      <alignment horizontal="center" vertical="center"/>
    </xf>
    <xf numFmtId="0" fontId="21" fillId="3" borderId="73" xfId="1" applyFont="1" applyFill="1" applyBorder="1" applyAlignment="1">
      <alignment horizontal="center" vertical="center"/>
    </xf>
    <xf numFmtId="0" fontId="21" fillId="3" borderId="81" xfId="1" applyFont="1" applyFill="1" applyBorder="1" applyAlignment="1">
      <alignment horizontal="center" vertical="center"/>
    </xf>
    <xf numFmtId="177" fontId="15" fillId="0" borderId="63" xfId="1" applyNumberFormat="1" applyFont="1" applyBorder="1" applyAlignment="1">
      <alignment horizontal="center" vertical="center"/>
    </xf>
    <xf numFmtId="177" fontId="17" fillId="0" borderId="63" xfId="1" applyNumberFormat="1" applyFont="1" applyBorder="1" applyAlignment="1">
      <alignment vertical="center"/>
    </xf>
    <xf numFmtId="177" fontId="15" fillId="0" borderId="11" xfId="1" applyNumberFormat="1" applyFont="1" applyFill="1" applyBorder="1" applyAlignment="1">
      <alignment horizontal="center"/>
    </xf>
    <xf numFmtId="177" fontId="15" fillId="0" borderId="16" xfId="1" applyNumberFormat="1" applyFont="1" applyFill="1" applyBorder="1" applyAlignment="1">
      <alignment horizontal="center"/>
    </xf>
    <xf numFmtId="178" fontId="18" fillId="0" borderId="42" xfId="1" applyNumberFormat="1" applyFont="1" applyFill="1" applyBorder="1" applyAlignment="1">
      <alignment horizontal="center" vertical="center"/>
    </xf>
    <xf numFmtId="0" fontId="21" fillId="0" borderId="42" xfId="1" applyFont="1" applyFill="1" applyBorder="1" applyAlignment="1">
      <alignment horizontal="center" vertical="center"/>
    </xf>
    <xf numFmtId="178" fontId="18" fillId="0" borderId="46" xfId="1" applyNumberFormat="1" applyFont="1" applyFill="1" applyBorder="1" applyAlignment="1">
      <alignment horizontal="center" vertical="center"/>
    </xf>
    <xf numFmtId="178" fontId="18" fillId="3" borderId="82" xfId="1" applyNumberFormat="1" applyFont="1" applyFill="1" applyBorder="1" applyAlignment="1">
      <alignment horizontal="center" vertical="center"/>
    </xf>
    <xf numFmtId="0" fontId="14" fillId="0" borderId="17" xfId="1" applyFont="1" applyFill="1" applyBorder="1"/>
    <xf numFmtId="177" fontId="15" fillId="0" borderId="19" xfId="1" applyNumberFormat="1" applyFont="1" applyFill="1" applyBorder="1" applyAlignment="1">
      <alignment horizontal="center" vertical="center"/>
    </xf>
    <xf numFmtId="177" fontId="15" fillId="0" borderId="16" xfId="1" applyNumberFormat="1" applyFont="1" applyFill="1" applyBorder="1" applyAlignment="1">
      <alignment horizontal="center" vertical="center"/>
    </xf>
    <xf numFmtId="177" fontId="15" fillId="0" borderId="17" xfId="1" applyNumberFormat="1" applyFont="1" applyFill="1" applyBorder="1" applyAlignment="1">
      <alignment horizontal="center"/>
    </xf>
    <xf numFmtId="177" fontId="17" fillId="0" borderId="19" xfId="1" applyNumberFormat="1" applyFont="1" applyFill="1" applyBorder="1" applyAlignment="1">
      <alignment vertical="center"/>
    </xf>
    <xf numFmtId="177" fontId="17" fillId="0" borderId="16" xfId="1" applyNumberFormat="1" applyFont="1" applyFill="1" applyBorder="1" applyAlignment="1">
      <alignment vertical="center"/>
    </xf>
    <xf numFmtId="177" fontId="15" fillId="0" borderId="16" xfId="1" quotePrefix="1" applyNumberFormat="1" applyFont="1" applyFill="1" applyBorder="1" applyAlignment="1">
      <alignment horizontal="center"/>
    </xf>
    <xf numFmtId="177" fontId="15" fillId="0" borderId="85" xfId="1" applyNumberFormat="1" applyFont="1" applyBorder="1" applyAlignment="1">
      <alignment horizontal="center" vertical="center"/>
    </xf>
    <xf numFmtId="177" fontId="15" fillId="0" borderId="64" xfId="1" applyNumberFormat="1" applyFont="1" applyBorder="1" applyAlignment="1">
      <alignment horizontal="center" vertical="center"/>
    </xf>
    <xf numFmtId="177" fontId="15" fillId="0" borderId="85" xfId="1" applyNumberFormat="1" applyFont="1" applyFill="1" applyBorder="1" applyAlignment="1">
      <alignment horizontal="center" vertical="center"/>
    </xf>
    <xf numFmtId="177" fontId="18" fillId="3" borderId="72" xfId="1" applyNumberFormat="1" applyFont="1" applyFill="1" applyBorder="1" applyAlignment="1">
      <alignment horizontal="center" vertical="center"/>
    </xf>
    <xf numFmtId="177" fontId="18" fillId="3" borderId="81" xfId="1" applyNumberFormat="1" applyFont="1" applyFill="1" applyBorder="1" applyAlignment="1">
      <alignment horizontal="center" vertical="center"/>
    </xf>
    <xf numFmtId="177" fontId="18" fillId="0" borderId="37" xfId="1" applyNumberFormat="1" applyFont="1" applyFill="1" applyBorder="1" applyAlignment="1">
      <alignment horizontal="center" vertical="center"/>
    </xf>
    <xf numFmtId="177" fontId="18" fillId="0" borderId="42" xfId="1" applyNumberFormat="1" applyFont="1" applyFill="1" applyBorder="1" applyAlignment="1">
      <alignment horizontal="center" vertical="center"/>
    </xf>
    <xf numFmtId="177" fontId="17" fillId="0" borderId="15" xfId="1" applyNumberFormat="1" applyFont="1" applyFill="1" applyBorder="1" applyAlignment="1">
      <alignment vertical="center"/>
    </xf>
    <xf numFmtId="177" fontId="15" fillId="3" borderId="85" xfId="1" applyNumberFormat="1" applyFont="1" applyFill="1" applyBorder="1" applyAlignment="1">
      <alignment horizontal="center" vertical="center"/>
    </xf>
    <xf numFmtId="177" fontId="18" fillId="0" borderId="72" xfId="1" applyNumberFormat="1" applyFont="1" applyFill="1" applyBorder="1" applyAlignment="1">
      <alignment horizontal="center" vertical="center"/>
    </xf>
    <xf numFmtId="177" fontId="18" fillId="0" borderId="73" xfId="1" applyNumberFormat="1" applyFont="1" applyFill="1" applyBorder="1" applyAlignment="1">
      <alignment horizontal="center" vertical="center"/>
    </xf>
    <xf numFmtId="177" fontId="18" fillId="0" borderId="81" xfId="1" applyNumberFormat="1" applyFont="1" applyFill="1" applyBorder="1" applyAlignment="1">
      <alignment horizontal="center" vertical="center"/>
    </xf>
    <xf numFmtId="178" fontId="18" fillId="0" borderId="91" xfId="1" applyNumberFormat="1" applyFont="1" applyFill="1" applyBorder="1" applyAlignment="1">
      <alignment horizontal="center" vertical="center"/>
    </xf>
    <xf numFmtId="177" fontId="27" fillId="4" borderId="86" xfId="1" applyNumberFormat="1" applyFont="1" applyFill="1" applyBorder="1" applyAlignment="1">
      <alignment horizontal="center" vertical="center"/>
    </xf>
    <xf numFmtId="177" fontId="15" fillId="0" borderId="15" xfId="1" applyNumberFormat="1" applyFont="1" applyFill="1" applyBorder="1" applyAlignment="1">
      <alignment horizontal="center" vertical="center"/>
    </xf>
    <xf numFmtId="0" fontId="14" fillId="0" borderId="69" xfId="1" applyFont="1" applyFill="1" applyBorder="1"/>
    <xf numFmtId="177" fontId="15" fillId="0" borderId="15" xfId="1" applyNumberFormat="1" applyFont="1" applyBorder="1" applyAlignment="1">
      <alignment horizontal="center" vertical="center"/>
    </xf>
    <xf numFmtId="0" fontId="15" fillId="0" borderId="24" xfId="1" applyFont="1" applyBorder="1" applyAlignment="1">
      <alignment horizontal="center"/>
    </xf>
    <xf numFmtId="177" fontId="17" fillId="0" borderId="63" xfId="1" applyNumberFormat="1" applyFont="1" applyFill="1" applyBorder="1" applyAlignment="1">
      <alignment vertical="center"/>
    </xf>
    <xf numFmtId="177" fontId="15" fillId="4" borderId="63" xfId="1" applyNumberFormat="1" applyFont="1" applyFill="1" applyBorder="1" applyAlignment="1">
      <alignment horizontal="center" vertical="center"/>
    </xf>
    <xf numFmtId="177" fontId="17" fillId="0" borderId="11" xfId="1" applyNumberFormat="1" applyFont="1" applyFill="1" applyBorder="1" applyAlignment="1">
      <alignment vertical="center"/>
    </xf>
    <xf numFmtId="0" fontId="24" fillId="0" borderId="42" xfId="1" applyFont="1" applyFill="1" applyBorder="1" applyAlignment="1">
      <alignment horizontal="center" vertical="center"/>
    </xf>
    <xf numFmtId="178" fontId="18" fillId="0" borderId="81" xfId="1" applyNumberFormat="1" applyFont="1" applyFill="1" applyBorder="1" applyAlignment="1">
      <alignment horizontal="center" vertical="center"/>
    </xf>
    <xf numFmtId="0" fontId="21" fillId="0" borderId="81" xfId="1" applyFont="1" applyFill="1" applyBorder="1" applyAlignment="1">
      <alignment horizontal="center" vertical="center"/>
    </xf>
    <xf numFmtId="0" fontId="21" fillId="0" borderId="91" xfId="1" applyFont="1" applyFill="1" applyBorder="1" applyAlignment="1">
      <alignment horizontal="center" vertical="center"/>
    </xf>
    <xf numFmtId="178" fontId="18" fillId="0" borderId="82" xfId="1" applyNumberFormat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/>
    </xf>
    <xf numFmtId="177" fontId="18" fillId="3" borderId="73" xfId="1" applyNumberFormat="1" applyFont="1" applyFill="1" applyBorder="1" applyAlignment="1">
      <alignment horizontal="center" vertical="center"/>
    </xf>
    <xf numFmtId="0" fontId="21" fillId="0" borderId="37" xfId="1" applyFont="1" applyFill="1" applyBorder="1" applyAlignment="1">
      <alignment horizontal="center" vertical="center"/>
    </xf>
    <xf numFmtId="178" fontId="18" fillId="0" borderId="47" xfId="1" applyNumberFormat="1" applyFont="1" applyFill="1" applyBorder="1" applyAlignment="1">
      <alignment horizontal="center" vertical="center"/>
    </xf>
    <xf numFmtId="0" fontId="21" fillId="0" borderId="93" xfId="1" applyFont="1" applyFill="1" applyBorder="1" applyAlignment="1">
      <alignment horizontal="center" vertical="center"/>
    </xf>
    <xf numFmtId="178" fontId="18" fillId="0" borderId="94" xfId="1" applyNumberFormat="1" applyFont="1" applyFill="1" applyBorder="1" applyAlignment="1">
      <alignment horizontal="center" vertical="center"/>
    </xf>
    <xf numFmtId="177" fontId="15" fillId="0" borderId="95" xfId="1" applyNumberFormat="1" applyFont="1" applyBorder="1" applyAlignment="1">
      <alignment horizontal="center"/>
    </xf>
    <xf numFmtId="177" fontId="15" fillId="0" borderId="63" xfId="1" applyNumberFormat="1" applyFont="1" applyFill="1" applyBorder="1" applyAlignment="1">
      <alignment horizontal="center"/>
    </xf>
    <xf numFmtId="177" fontId="15" fillId="2" borderId="64" xfId="1" applyNumberFormat="1" applyFont="1" applyFill="1" applyBorder="1" applyAlignment="1">
      <alignment horizontal="center"/>
    </xf>
    <xf numFmtId="177" fontId="15" fillId="4" borderId="11" xfId="1" applyNumberFormat="1" applyFont="1" applyFill="1" applyBorder="1" applyAlignment="1">
      <alignment horizontal="center" vertical="center"/>
    </xf>
    <xf numFmtId="177" fontId="15" fillId="0" borderId="20" xfId="1" applyNumberFormat="1" applyFont="1" applyBorder="1" applyAlignment="1">
      <alignment horizontal="center" vertical="center"/>
    </xf>
    <xf numFmtId="38" fontId="14" fillId="0" borderId="96" xfId="2" applyFont="1" applyBorder="1" applyAlignment="1">
      <alignment horizontal="left"/>
    </xf>
    <xf numFmtId="38" fontId="14" fillId="0" borderId="97" xfId="2" applyFont="1" applyBorder="1" applyAlignment="1">
      <alignment horizontal="left"/>
    </xf>
    <xf numFmtId="38" fontId="14" fillId="0" borderId="98" xfId="2" applyFont="1" applyFill="1" applyBorder="1" applyAlignment="1">
      <alignment horizontal="left"/>
    </xf>
    <xf numFmtId="177" fontId="15" fillId="0" borderId="97" xfId="1" applyNumberFormat="1" applyFont="1" applyBorder="1" applyAlignment="1">
      <alignment horizontal="center"/>
    </xf>
    <xf numFmtId="0" fontId="14" fillId="0" borderId="97" xfId="1" applyFont="1" applyBorder="1"/>
    <xf numFmtId="0" fontId="14" fillId="2" borderId="97" xfId="1" applyFont="1" applyFill="1" applyBorder="1"/>
    <xf numFmtId="0" fontId="15" fillId="2" borderId="99" xfId="1" applyFont="1" applyFill="1" applyBorder="1" applyAlignment="1">
      <alignment horizontal="center"/>
    </xf>
    <xf numFmtId="177" fontId="15" fillId="3" borderId="63" xfId="1" applyNumberFormat="1" applyFont="1" applyFill="1" applyBorder="1" applyAlignment="1">
      <alignment horizontal="center"/>
    </xf>
    <xf numFmtId="0" fontId="21" fillId="0" borderId="36" xfId="1" applyFont="1" applyFill="1" applyBorder="1" applyAlignment="1">
      <alignment horizontal="center" vertical="center"/>
    </xf>
    <xf numFmtId="177" fontId="18" fillId="0" borderId="90" xfId="1" applyNumberFormat="1" applyFont="1" applyBorder="1" applyAlignment="1">
      <alignment horizontal="center" vertical="center"/>
    </xf>
    <xf numFmtId="177" fontId="18" fillId="0" borderId="91" xfId="1" applyNumberFormat="1" applyFont="1" applyBorder="1" applyAlignment="1">
      <alignment horizontal="center" vertical="center"/>
    </xf>
    <xf numFmtId="177" fontId="18" fillId="0" borderId="93" xfId="1" applyNumberFormat="1" applyFont="1" applyBorder="1" applyAlignment="1">
      <alignment horizontal="center" vertical="center"/>
    </xf>
    <xf numFmtId="177" fontId="18" fillId="0" borderId="92" xfId="1" applyNumberFormat="1" applyFont="1" applyBorder="1" applyAlignment="1">
      <alignment horizontal="center" vertical="center"/>
    </xf>
    <xf numFmtId="177" fontId="18" fillId="0" borderId="26" xfId="1" applyNumberFormat="1" applyFont="1" applyFill="1" applyBorder="1" applyAlignment="1">
      <alignment horizontal="center" vertical="center"/>
    </xf>
    <xf numFmtId="0" fontId="24" fillId="3" borderId="36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38" fontId="14" fillId="0" borderId="68" xfId="2" applyFont="1" applyBorder="1" applyAlignment="1">
      <alignment horizontal="left"/>
    </xf>
    <xf numFmtId="38" fontId="14" fillId="0" borderId="69" xfId="2" applyFont="1" applyBorder="1" applyAlignment="1">
      <alignment horizontal="left"/>
    </xf>
    <xf numFmtId="0" fontId="14" fillId="2" borderId="69" xfId="1" applyFont="1" applyFill="1" applyBorder="1"/>
    <xf numFmtId="0" fontId="15" fillId="2" borderId="71" xfId="1" applyFont="1" applyFill="1" applyBorder="1" applyAlignment="1">
      <alignment horizontal="center"/>
    </xf>
    <xf numFmtId="177" fontId="6" fillId="2" borderId="0" xfId="1" applyNumberFormat="1" applyFont="1" applyFill="1" applyAlignment="1">
      <alignment horizontal="right"/>
    </xf>
    <xf numFmtId="177" fontId="6" fillId="2" borderId="1" xfId="1" applyNumberFormat="1" applyFont="1" applyFill="1" applyBorder="1" applyAlignment="1">
      <alignment horizontal="right"/>
    </xf>
    <xf numFmtId="0" fontId="1" fillId="0" borderId="0" xfId="1" applyAlignment="1">
      <alignment horizontal="right"/>
    </xf>
    <xf numFmtId="0" fontId="14" fillId="2" borderId="3" xfId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 wrapText="1"/>
    </xf>
    <xf numFmtId="0" fontId="14" fillId="2" borderId="6" xfId="1" applyFont="1" applyFill="1" applyBorder="1" applyAlignment="1">
      <alignment horizontal="center" wrapText="1"/>
    </xf>
    <xf numFmtId="0" fontId="14" fillId="2" borderId="0" xfId="1" applyFont="1" applyFill="1" applyBorder="1" applyAlignment="1">
      <alignment horizontal="center" wrapText="1"/>
    </xf>
    <xf numFmtId="0" fontId="14" fillId="2" borderId="9" xfId="1" applyFont="1" applyFill="1" applyBorder="1" applyAlignment="1">
      <alignment horizontal="center" wrapText="1"/>
    </xf>
    <xf numFmtId="0" fontId="14" fillId="2" borderId="8" xfId="1" applyFont="1" applyFill="1" applyBorder="1" applyAlignment="1">
      <alignment horizontal="center" wrapText="1"/>
    </xf>
    <xf numFmtId="0" fontId="14" fillId="2" borderId="65" xfId="1" applyFont="1" applyFill="1" applyBorder="1" applyAlignment="1">
      <alignment horizontal="center" wrapText="1"/>
    </xf>
    <xf numFmtId="0" fontId="14" fillId="2" borderId="66" xfId="1" applyFont="1" applyFill="1" applyBorder="1" applyAlignment="1">
      <alignment horizontal="center" wrapText="1"/>
    </xf>
    <xf numFmtId="0" fontId="14" fillId="2" borderId="67" xfId="1" applyFont="1" applyFill="1" applyBorder="1" applyAlignment="1">
      <alignment horizontal="center" wrapText="1"/>
    </xf>
    <xf numFmtId="0" fontId="14" fillId="2" borderId="2" xfId="1" applyFont="1" applyFill="1" applyBorder="1" applyAlignment="1">
      <alignment horizontal="center" wrapText="1"/>
    </xf>
    <xf numFmtId="0" fontId="14" fillId="2" borderId="5" xfId="1" applyFont="1" applyFill="1" applyBorder="1" applyAlignment="1">
      <alignment horizontal="center" wrapText="1"/>
    </xf>
    <xf numFmtId="0" fontId="14" fillId="2" borderId="62" xfId="1" applyFont="1" applyFill="1" applyBorder="1" applyAlignment="1">
      <alignment horizontal="center" wrapText="1"/>
    </xf>
    <xf numFmtId="176" fontId="4" fillId="2" borderId="0" xfId="1" applyNumberFormat="1" applyFont="1" applyFill="1" applyAlignment="1">
      <alignment horizontal="center"/>
    </xf>
    <xf numFmtId="16" fontId="8" fillId="2" borderId="0" xfId="1" applyNumberFormat="1" applyFont="1" applyFill="1" applyAlignment="1">
      <alignment horizontal="center" vertical="center" wrapText="1"/>
    </xf>
    <xf numFmtId="176" fontId="11" fillId="0" borderId="0" xfId="1" applyNumberFormat="1" applyFont="1" applyAlignment="1">
      <alignment horizontal="center"/>
    </xf>
    <xf numFmtId="16" fontId="12" fillId="2" borderId="0" xfId="1" applyNumberFormat="1" applyFont="1" applyFill="1" applyAlignment="1">
      <alignment horizontal="center" vertical="center"/>
    </xf>
    <xf numFmtId="0" fontId="14" fillId="0" borderId="3" xfId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14" fillId="0" borderId="6" xfId="1" applyFont="1" applyBorder="1" applyAlignment="1">
      <alignment horizontal="center" wrapText="1"/>
    </xf>
    <xf numFmtId="0" fontId="14" fillId="0" borderId="0" xfId="1" applyFont="1" applyBorder="1" applyAlignment="1">
      <alignment horizontal="center" wrapText="1"/>
    </xf>
    <xf numFmtId="0" fontId="14" fillId="0" borderId="7" xfId="1" applyFont="1" applyBorder="1" applyAlignment="1">
      <alignment horizontal="center" wrapText="1"/>
    </xf>
    <xf numFmtId="0" fontId="14" fillId="0" borderId="9" xfId="1" applyFont="1" applyBorder="1" applyAlignment="1">
      <alignment horizontal="center" wrapText="1"/>
    </xf>
    <xf numFmtId="0" fontId="14" fillId="0" borderId="8" xfId="1" applyFont="1" applyBorder="1" applyAlignment="1">
      <alignment horizontal="center" wrapText="1"/>
    </xf>
    <xf numFmtId="0" fontId="14" fillId="0" borderId="10" xfId="1" applyFont="1" applyBorder="1" applyAlignment="1">
      <alignment horizontal="center" wrapText="1"/>
    </xf>
    <xf numFmtId="16" fontId="21" fillId="0" borderId="87" xfId="1" applyNumberFormat="1" applyFont="1" applyFill="1" applyBorder="1" applyAlignment="1">
      <alignment horizontal="center" vertical="center" wrapText="1"/>
    </xf>
    <xf numFmtId="16" fontId="21" fillId="0" borderId="88" xfId="1" applyNumberFormat="1" applyFont="1" applyFill="1" applyBorder="1" applyAlignment="1">
      <alignment horizontal="center" vertical="center" wrapText="1"/>
    </xf>
    <xf numFmtId="16" fontId="21" fillId="0" borderId="89" xfId="1" applyNumberFormat="1" applyFont="1" applyFill="1" applyBorder="1" applyAlignment="1">
      <alignment horizontal="center" vertical="center" wrapText="1"/>
    </xf>
    <xf numFmtId="16" fontId="21" fillId="0" borderId="26" xfId="1" applyNumberFormat="1" applyFont="1" applyFill="1" applyBorder="1" applyAlignment="1">
      <alignment horizontal="center" vertical="center" wrapText="1"/>
    </xf>
    <xf numFmtId="16" fontId="21" fillId="0" borderId="28" xfId="1" applyNumberFormat="1" applyFont="1" applyFill="1" applyBorder="1" applyAlignment="1">
      <alignment horizontal="center" vertical="center" wrapText="1"/>
    </xf>
    <xf numFmtId="16" fontId="21" fillId="0" borderId="32" xfId="1" applyNumberFormat="1" applyFont="1" applyFill="1" applyBorder="1" applyAlignment="1">
      <alignment horizontal="center" vertical="center" wrapText="1"/>
    </xf>
    <xf numFmtId="16" fontId="21" fillId="0" borderId="26" xfId="1" applyNumberFormat="1" applyFont="1" applyBorder="1" applyAlignment="1">
      <alignment horizontal="center" vertical="center" wrapText="1"/>
    </xf>
    <xf numFmtId="16" fontId="21" fillId="0" borderId="28" xfId="1" applyNumberFormat="1" applyFont="1" applyBorder="1" applyAlignment="1">
      <alignment horizontal="center" vertical="center" wrapText="1"/>
    </xf>
    <xf numFmtId="16" fontId="21" fillId="0" borderId="32" xfId="1" applyNumberFormat="1" applyFont="1" applyBorder="1" applyAlignment="1">
      <alignment horizontal="center" vertical="center" wrapText="1"/>
    </xf>
    <xf numFmtId="16" fontId="21" fillId="0" borderId="78" xfId="1" applyNumberFormat="1" applyFont="1" applyBorder="1" applyAlignment="1">
      <alignment horizontal="center" vertical="center" wrapText="1"/>
    </xf>
    <xf numFmtId="16" fontId="21" fillId="0" borderId="79" xfId="1" applyNumberFormat="1" applyFont="1" applyBorder="1" applyAlignment="1">
      <alignment horizontal="center" vertical="center" wrapText="1"/>
    </xf>
    <xf numFmtId="16" fontId="21" fillId="0" borderId="80" xfId="1" applyNumberFormat="1" applyFont="1" applyBorder="1" applyAlignment="1">
      <alignment horizontal="center" vertical="center" wrapText="1"/>
    </xf>
    <xf numFmtId="16" fontId="21" fillId="2" borderId="26" xfId="1" applyNumberFormat="1" applyFont="1" applyFill="1" applyBorder="1" applyAlignment="1">
      <alignment horizontal="center" vertical="center" wrapText="1"/>
    </xf>
    <xf numFmtId="16" fontId="21" fillId="2" borderId="28" xfId="1" applyNumberFormat="1" applyFont="1" applyFill="1" applyBorder="1" applyAlignment="1">
      <alignment horizontal="center" vertical="center" wrapText="1"/>
    </xf>
    <xf numFmtId="16" fontId="21" fillId="2" borderId="32" xfId="1" applyNumberFormat="1" applyFont="1" applyFill="1" applyBorder="1" applyAlignment="1">
      <alignment horizontal="center" vertical="center" wrapText="1"/>
    </xf>
    <xf numFmtId="176" fontId="20" fillId="2" borderId="0" xfId="1" applyNumberFormat="1" applyFont="1" applyFill="1" applyAlignment="1">
      <alignment horizontal="center" vertical="center"/>
    </xf>
    <xf numFmtId="16" fontId="21" fillId="0" borderId="78" xfId="1" applyNumberFormat="1" applyFont="1" applyFill="1" applyBorder="1" applyAlignment="1">
      <alignment horizontal="center" vertical="center" wrapText="1"/>
    </xf>
    <xf numFmtId="16" fontId="21" fillId="0" borderId="79" xfId="1" applyNumberFormat="1" applyFont="1" applyFill="1" applyBorder="1" applyAlignment="1">
      <alignment horizontal="center" vertical="center" wrapText="1"/>
    </xf>
    <xf numFmtId="16" fontId="21" fillId="0" borderId="80" xfId="1" applyNumberFormat="1" applyFont="1" applyFill="1" applyBorder="1" applyAlignment="1">
      <alignment horizontal="center" vertical="center" wrapText="1"/>
    </xf>
  </cellXfs>
  <cellStyles count="3">
    <cellStyle name="桁区切り 2" xfId="2" xr:uid="{15CF0EC7-F6B4-4C83-8F2A-03A73F581C0B}"/>
    <cellStyle name="標準" xfId="0" builtinId="0"/>
    <cellStyle name="標準 2" xfId="1" xr:uid="{88D64F24-BB66-43AA-9256-1239767BA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142874</xdr:rowOff>
    </xdr:from>
    <xdr:to>
      <xdr:col>24</xdr:col>
      <xdr:colOff>219075</xdr:colOff>
      <xdr:row>0</xdr:row>
      <xdr:rowOff>190495</xdr:rowOff>
    </xdr:to>
    <xdr:sp macro="" textlink="">
      <xdr:nvSpPr>
        <xdr:cNvPr id="2" name="Rectangle 22">
          <a:extLst>
            <a:ext uri="{FF2B5EF4-FFF2-40B4-BE49-F238E27FC236}">
              <a16:creationId xmlns:a16="http://schemas.microsoft.com/office/drawing/2014/main" id="{45FC842C-421F-4DCA-AD78-ED064CCEBFA7}"/>
            </a:ext>
          </a:extLst>
        </xdr:cNvPr>
        <xdr:cNvSpPr/>
      </xdr:nvSpPr>
      <xdr:spPr>
        <a:xfrm flipV="1">
          <a:off x="156072" y="142874"/>
          <a:ext cx="15027581" cy="47621"/>
        </a:xfrm>
        <a:prstGeom prst="rect">
          <a:avLst/>
        </a:prstGeom>
        <a:solidFill>
          <a:srgbClr val="D60093"/>
        </a:solidFill>
        <a:ln>
          <a:solidFill>
            <a:srgbClr val="CC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 editAs="oneCell">
    <xdr:from>
      <xdr:col>29</xdr:col>
      <xdr:colOff>23779</xdr:colOff>
      <xdr:row>73</xdr:row>
      <xdr:rowOff>83343</xdr:rowOff>
    </xdr:from>
    <xdr:to>
      <xdr:col>32</xdr:col>
      <xdr:colOff>397921</xdr:colOff>
      <xdr:row>77</xdr:row>
      <xdr:rowOff>131026</xdr:rowOff>
    </xdr:to>
    <xdr:pic>
      <xdr:nvPicPr>
        <xdr:cNvPr id="3" name="Picture 19">
          <a:extLst>
            <a:ext uri="{FF2B5EF4-FFF2-40B4-BE49-F238E27FC236}">
              <a16:creationId xmlns:a16="http://schemas.microsoft.com/office/drawing/2014/main" id="{8A8B5455-9E3F-4628-B15E-8E2923FC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74619" y="13039248"/>
          <a:ext cx="2449957" cy="732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80963</xdr:rowOff>
    </xdr:from>
    <xdr:to>
      <xdr:col>8</xdr:col>
      <xdr:colOff>479741</xdr:colOff>
      <xdr:row>75</xdr:row>
      <xdr:rowOff>92498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99DBE3B-8961-4262-B71E-DC8CE75E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2351068"/>
          <a:ext cx="5046661" cy="1043410"/>
        </a:xfrm>
        <a:prstGeom prst="rect">
          <a:avLst/>
        </a:prstGeom>
      </xdr:spPr>
    </xdr:pic>
    <xdr:clientData/>
  </xdr:twoCellAnchor>
  <xdr:twoCellAnchor editAs="oneCell">
    <xdr:from>
      <xdr:col>24</xdr:col>
      <xdr:colOff>336754</xdr:colOff>
      <xdr:row>0</xdr:row>
      <xdr:rowOff>57380</xdr:rowOff>
    </xdr:from>
    <xdr:to>
      <xdr:col>32</xdr:col>
      <xdr:colOff>168745</xdr:colOff>
      <xdr:row>8</xdr:row>
      <xdr:rowOff>377463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1BE96B-04F4-4FE8-89A7-51CCF1D2B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1332" y="57380"/>
          <a:ext cx="5081513" cy="1066017"/>
        </a:xfrm>
        <a:prstGeom prst="rect">
          <a:avLst/>
        </a:prstGeom>
      </xdr:spPr>
    </xdr:pic>
    <xdr:clientData/>
  </xdr:twoCellAnchor>
  <xdr:twoCellAnchor>
    <xdr:from>
      <xdr:col>1</xdr:col>
      <xdr:colOff>211242</xdr:colOff>
      <xdr:row>0</xdr:row>
      <xdr:rowOff>245376</xdr:rowOff>
    </xdr:from>
    <xdr:to>
      <xdr:col>4</xdr:col>
      <xdr:colOff>397509</xdr:colOff>
      <xdr:row>9</xdr:row>
      <xdr:rowOff>326305</xdr:rowOff>
    </xdr:to>
    <xdr:pic>
      <xdr:nvPicPr>
        <xdr:cNvPr id="6" name="図 5" descr="image001">
          <a:extLst>
            <a:ext uri="{FF2B5EF4-FFF2-40B4-BE49-F238E27FC236}">
              <a16:creationId xmlns:a16="http://schemas.microsoft.com/office/drawing/2014/main" id="{CBAF0D0F-161A-4A43-8FA3-274C0D69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905" y="245376"/>
          <a:ext cx="2091267" cy="1412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131201</xdr:colOff>
      <xdr:row>8</xdr:row>
      <xdr:rowOff>105253</xdr:rowOff>
    </xdr:from>
    <xdr:ext cx="2819719" cy="676204"/>
    <xdr:pic>
      <xdr:nvPicPr>
        <xdr:cNvPr id="2" name="図 1">
          <a:extLst>
            <a:ext uri="{FF2B5EF4-FFF2-40B4-BE49-F238E27FC236}">
              <a16:creationId xmlns:a16="http://schemas.microsoft.com/office/drawing/2014/main" id="{E0863293-F3BE-4A41-936F-EA5560ED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01" y="878459"/>
          <a:ext cx="2819719" cy="67620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64</xdr:row>
      <xdr:rowOff>156481</xdr:rowOff>
    </xdr:from>
    <xdr:ext cx="7429338" cy="1880831"/>
    <xdr:pic>
      <xdr:nvPicPr>
        <xdr:cNvPr id="3" name="図 2">
          <a:extLst>
            <a:ext uri="{FF2B5EF4-FFF2-40B4-BE49-F238E27FC236}">
              <a16:creationId xmlns:a16="http://schemas.microsoft.com/office/drawing/2014/main" id="{4ECBF353-0740-4030-9CF0-817C589C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0378711"/>
          <a:ext cx="7429338" cy="188083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Master)%20South%20Pacific%20Link%20Service%20Schedules(as%20of%20today%2020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"/>
    </sheetNames>
    <sheetDataSet>
      <sheetData sheetId="0">
        <row r="16">
          <cell r="C16" t="str">
            <v>BUSAN</v>
          </cell>
          <cell r="D16">
            <v>44611</v>
          </cell>
          <cell r="E16" t="str">
            <v>-</v>
          </cell>
          <cell r="F16">
            <v>44613</v>
          </cell>
          <cell r="G16" t="str">
            <v>BUSAN</v>
          </cell>
          <cell r="H16">
            <v>44980</v>
          </cell>
          <cell r="I16" t="str">
            <v>-</v>
          </cell>
          <cell r="J16">
            <v>44981</v>
          </cell>
          <cell r="K16" t="str">
            <v>BUSAN</v>
          </cell>
          <cell r="L16">
            <v>45001</v>
          </cell>
          <cell r="M16" t="str">
            <v>-</v>
          </cell>
          <cell r="N16">
            <v>45003</v>
          </cell>
          <cell r="O16" t="str">
            <v>BUSAN</v>
          </cell>
          <cell r="P16">
            <v>45017</v>
          </cell>
          <cell r="Q16" t="str">
            <v>-</v>
          </cell>
          <cell r="R16">
            <v>45018</v>
          </cell>
        </row>
        <row r="17">
          <cell r="C17" t="str">
            <v>KOBE</v>
          </cell>
          <cell r="D17">
            <v>44615</v>
          </cell>
          <cell r="E17" t="str">
            <v>-</v>
          </cell>
          <cell r="F17">
            <v>44615</v>
          </cell>
          <cell r="G17" t="str">
            <v>KOBE</v>
          </cell>
          <cell r="H17">
            <v>44984</v>
          </cell>
          <cell r="I17" t="str">
            <v>-</v>
          </cell>
          <cell r="J17">
            <v>44984</v>
          </cell>
          <cell r="K17" t="str">
            <v>KOBE</v>
          </cell>
          <cell r="L17">
            <v>45005</v>
          </cell>
          <cell r="M17" t="str">
            <v>-</v>
          </cell>
          <cell r="N17">
            <v>45005</v>
          </cell>
          <cell r="O17" t="str">
            <v>KOBE</v>
          </cell>
          <cell r="P17">
            <v>45020</v>
          </cell>
          <cell r="Q17" t="str">
            <v>-</v>
          </cell>
          <cell r="R17">
            <v>45020</v>
          </cell>
        </row>
        <row r="18">
          <cell r="C18" t="str">
            <v>NAGOYA</v>
          </cell>
          <cell r="D18">
            <v>44616</v>
          </cell>
          <cell r="E18" t="str">
            <v>-</v>
          </cell>
          <cell r="F18">
            <v>44616</v>
          </cell>
          <cell r="G18" t="str">
            <v>NAGOYA</v>
          </cell>
          <cell r="H18">
            <v>44985</v>
          </cell>
          <cell r="I18" t="str">
            <v>-</v>
          </cell>
          <cell r="J18">
            <v>44985</v>
          </cell>
          <cell r="K18" t="str">
            <v>NAGOYA</v>
          </cell>
          <cell r="L18">
            <v>45006</v>
          </cell>
          <cell r="M18" t="str">
            <v>-</v>
          </cell>
          <cell r="N18">
            <v>45006</v>
          </cell>
          <cell r="O18" t="str">
            <v>NAGOYA</v>
          </cell>
          <cell r="P18">
            <v>45021</v>
          </cell>
          <cell r="Q18" t="str">
            <v>-</v>
          </cell>
          <cell r="R18">
            <v>45021</v>
          </cell>
        </row>
        <row r="19">
          <cell r="C19" t="str">
            <v>YOKOHAMA</v>
          </cell>
          <cell r="D19">
            <v>44619</v>
          </cell>
          <cell r="E19" t="str">
            <v>-</v>
          </cell>
          <cell r="F19">
            <v>44619</v>
          </cell>
          <cell r="G19" t="str">
            <v>YOKOHAMA</v>
          </cell>
          <cell r="H19">
            <v>44987</v>
          </cell>
          <cell r="I19" t="str">
            <v>-</v>
          </cell>
          <cell r="J19">
            <v>44987</v>
          </cell>
          <cell r="K19" t="str">
            <v>YOKOHAMA</v>
          </cell>
          <cell r="L19">
            <v>45007</v>
          </cell>
          <cell r="M19" t="str">
            <v>-</v>
          </cell>
          <cell r="N19">
            <v>45007</v>
          </cell>
          <cell r="O19" t="str">
            <v>YOKOHAMA</v>
          </cell>
          <cell r="P19">
            <v>45022</v>
          </cell>
          <cell r="Q19" t="str">
            <v>-</v>
          </cell>
          <cell r="R19">
            <v>45022</v>
          </cell>
        </row>
        <row r="23">
          <cell r="C23" t="str">
            <v>*HONIARA</v>
          </cell>
          <cell r="D23">
            <v>44629</v>
          </cell>
          <cell r="E23" t="str">
            <v>-</v>
          </cell>
          <cell r="F23">
            <v>44630</v>
          </cell>
          <cell r="G23" t="str">
            <v>*HONIARA</v>
          </cell>
          <cell r="H23">
            <v>44999</v>
          </cell>
          <cell r="I23" t="str">
            <v>-</v>
          </cell>
          <cell r="J23">
            <v>44999</v>
          </cell>
          <cell r="K23" t="str">
            <v>*HONIARA</v>
          </cell>
          <cell r="L23">
            <v>45018</v>
          </cell>
          <cell r="M23" t="str">
            <v>-</v>
          </cell>
          <cell r="N23">
            <v>45019</v>
          </cell>
          <cell r="O23" t="str">
            <v>*HONIARA</v>
          </cell>
          <cell r="P23">
            <v>45034</v>
          </cell>
          <cell r="Q23" t="str">
            <v>-</v>
          </cell>
          <cell r="R23">
            <v>45034</v>
          </cell>
        </row>
        <row r="24">
          <cell r="C24" t="str">
            <v>SANTO</v>
          </cell>
          <cell r="E24" t="str">
            <v>-</v>
          </cell>
          <cell r="G24" t="str">
            <v>SANTO</v>
          </cell>
          <cell r="H24">
            <v>45002</v>
          </cell>
          <cell r="I24" t="str">
            <v>-</v>
          </cell>
          <cell r="J24">
            <v>45002</v>
          </cell>
          <cell r="K24" t="str">
            <v>SANTO</v>
          </cell>
          <cell r="O24" t="str">
            <v>SANTO</v>
          </cell>
          <cell r="P24">
            <v>45037</v>
          </cell>
          <cell r="Q24" t="str">
            <v>-</v>
          </cell>
          <cell r="R24">
            <v>45037</v>
          </cell>
        </row>
        <row r="25">
          <cell r="C25" t="str">
            <v>PORT VILA</v>
          </cell>
          <cell r="D25">
            <v>44633</v>
          </cell>
          <cell r="E25" t="str">
            <v>-</v>
          </cell>
          <cell r="F25">
            <v>44633</v>
          </cell>
          <cell r="G25" t="str">
            <v>PORT VILA</v>
          </cell>
          <cell r="H25">
            <v>45003</v>
          </cell>
          <cell r="I25" t="str">
            <v>-</v>
          </cell>
          <cell r="J25">
            <v>45003</v>
          </cell>
          <cell r="K25" t="str">
            <v>PORT VILA</v>
          </cell>
          <cell r="L25">
            <v>45021</v>
          </cell>
          <cell r="M25" t="str">
            <v>-</v>
          </cell>
          <cell r="N25">
            <v>45022</v>
          </cell>
          <cell r="O25" t="str">
            <v>PORT VILA</v>
          </cell>
          <cell r="P25">
            <v>45038</v>
          </cell>
          <cell r="Q25" t="str">
            <v>-</v>
          </cell>
          <cell r="R25">
            <v>45038</v>
          </cell>
        </row>
        <row r="26">
          <cell r="C26" t="str">
            <v>NOUMEA</v>
          </cell>
          <cell r="D26">
            <v>44634</v>
          </cell>
          <cell r="E26" t="str">
            <v>-</v>
          </cell>
          <cell r="F26">
            <v>44635</v>
          </cell>
          <cell r="G26" t="str">
            <v>NOUMEA</v>
          </cell>
          <cell r="H26">
            <v>45005</v>
          </cell>
          <cell r="I26" t="str">
            <v>-</v>
          </cell>
          <cell r="J26">
            <v>45005</v>
          </cell>
          <cell r="K26" t="str">
            <v>NOUMEA</v>
          </cell>
          <cell r="L26">
            <v>45023</v>
          </cell>
          <cell r="M26" t="str">
            <v>-</v>
          </cell>
          <cell r="N26">
            <v>45024</v>
          </cell>
          <cell r="O26" t="str">
            <v>NOUMEA</v>
          </cell>
          <cell r="P26">
            <v>45040</v>
          </cell>
          <cell r="Q26" t="str">
            <v>-</v>
          </cell>
          <cell r="R26">
            <v>45040</v>
          </cell>
        </row>
        <row r="27">
          <cell r="C27" t="str">
            <v>LAUTOKA</v>
          </cell>
          <cell r="D27">
            <v>44638</v>
          </cell>
          <cell r="E27" t="str">
            <v>-</v>
          </cell>
          <cell r="F27">
            <v>44639</v>
          </cell>
          <cell r="G27" t="str">
            <v>LAUTOKA</v>
          </cell>
          <cell r="H27">
            <v>45008</v>
          </cell>
          <cell r="I27" t="str">
            <v>-</v>
          </cell>
          <cell r="J27">
            <v>45009</v>
          </cell>
          <cell r="K27" t="str">
            <v>LAUTOKA</v>
          </cell>
          <cell r="L27">
            <v>45026</v>
          </cell>
          <cell r="M27" t="str">
            <v>-</v>
          </cell>
          <cell r="N27">
            <v>45027</v>
          </cell>
          <cell r="O27" t="str">
            <v>LAUTOKA</v>
          </cell>
          <cell r="P27">
            <v>45043</v>
          </cell>
          <cell r="Q27" t="str">
            <v>-</v>
          </cell>
          <cell r="R27">
            <v>45044</v>
          </cell>
        </row>
        <row r="28">
          <cell r="C28" t="str">
            <v>SUVA</v>
          </cell>
          <cell r="D28">
            <v>44639</v>
          </cell>
          <cell r="E28" t="str">
            <v>-</v>
          </cell>
          <cell r="F28">
            <v>44640</v>
          </cell>
          <cell r="G28" t="str">
            <v>SUVA</v>
          </cell>
          <cell r="H28">
            <v>45010</v>
          </cell>
          <cell r="I28" t="str">
            <v>-</v>
          </cell>
          <cell r="J28">
            <v>45010</v>
          </cell>
          <cell r="K28" t="str">
            <v>SUVA</v>
          </cell>
          <cell r="L28">
            <v>45027</v>
          </cell>
          <cell r="M28" t="str">
            <v>-</v>
          </cell>
          <cell r="N28">
            <v>45028</v>
          </cell>
          <cell r="O28" t="str">
            <v>SUVA</v>
          </cell>
          <cell r="P28">
            <v>45045</v>
          </cell>
          <cell r="Q28" t="str">
            <v>-</v>
          </cell>
          <cell r="R28">
            <v>45045</v>
          </cell>
        </row>
        <row r="29">
          <cell r="C29" t="str">
            <v>NUKU'ALOFA</v>
          </cell>
          <cell r="D29">
            <v>44642</v>
          </cell>
          <cell r="E29" t="str">
            <v>-</v>
          </cell>
          <cell r="F29">
            <v>44642</v>
          </cell>
          <cell r="G29" t="str">
            <v>NUKU'ALOFA</v>
          </cell>
          <cell r="H29">
            <v>45012</v>
          </cell>
          <cell r="I29" t="str">
            <v>-</v>
          </cell>
          <cell r="J29">
            <v>45012</v>
          </cell>
          <cell r="K29" t="str">
            <v>NUKU'ALOFA</v>
          </cell>
          <cell r="L29">
            <v>45030</v>
          </cell>
          <cell r="M29" t="str">
            <v>-</v>
          </cell>
          <cell r="N29">
            <v>45030</v>
          </cell>
          <cell r="O29" t="str">
            <v>NUKU'ALOFA</v>
          </cell>
          <cell r="P29">
            <v>45047</v>
          </cell>
          <cell r="Q29" t="str">
            <v>-</v>
          </cell>
          <cell r="R29">
            <v>45047</v>
          </cell>
        </row>
        <row r="30">
          <cell r="C30" t="str">
            <v>APIA</v>
          </cell>
          <cell r="D30">
            <v>44644</v>
          </cell>
          <cell r="E30" t="str">
            <v>-</v>
          </cell>
          <cell r="F30">
            <v>44645</v>
          </cell>
          <cell r="G30" t="str">
            <v>APIA</v>
          </cell>
          <cell r="H30">
            <v>45015</v>
          </cell>
          <cell r="I30" t="str">
            <v>-</v>
          </cell>
          <cell r="J30">
            <v>45015</v>
          </cell>
          <cell r="K30" t="str">
            <v>APIA</v>
          </cell>
          <cell r="L30">
            <v>45032</v>
          </cell>
          <cell r="M30" t="str">
            <v>-</v>
          </cell>
          <cell r="N30">
            <v>45033</v>
          </cell>
          <cell r="O30" t="str">
            <v>APIA</v>
          </cell>
          <cell r="P30">
            <v>45050</v>
          </cell>
          <cell r="Q30" t="str">
            <v>-</v>
          </cell>
          <cell r="R30">
            <v>45050</v>
          </cell>
        </row>
        <row r="31">
          <cell r="C31" t="str">
            <v>PAGOPAGO</v>
          </cell>
          <cell r="D31">
            <v>44644</v>
          </cell>
          <cell r="E31" t="str">
            <v>-</v>
          </cell>
          <cell r="F31">
            <v>44645</v>
          </cell>
          <cell r="G31" t="str">
            <v>PAGOPAGO</v>
          </cell>
          <cell r="H31">
            <v>45015</v>
          </cell>
          <cell r="I31" t="str">
            <v>-</v>
          </cell>
          <cell r="J31">
            <v>45015</v>
          </cell>
          <cell r="K31" t="str">
            <v>PAGOPAGO</v>
          </cell>
          <cell r="L31">
            <v>45032</v>
          </cell>
          <cell r="M31" t="str">
            <v>-</v>
          </cell>
          <cell r="N31">
            <v>45033</v>
          </cell>
          <cell r="O31" t="str">
            <v>PAGOPAGO</v>
          </cell>
          <cell r="P31">
            <v>45050</v>
          </cell>
          <cell r="Q31" t="str">
            <v>-</v>
          </cell>
          <cell r="R31">
            <v>45050</v>
          </cell>
        </row>
        <row r="32">
          <cell r="C32" t="str">
            <v>PAPEETE</v>
          </cell>
          <cell r="D32">
            <v>44649</v>
          </cell>
          <cell r="E32" t="str">
            <v>-</v>
          </cell>
          <cell r="F32">
            <v>44650</v>
          </cell>
          <cell r="G32" t="str">
            <v>PAPEETE</v>
          </cell>
          <cell r="H32">
            <v>45021</v>
          </cell>
          <cell r="I32" t="str">
            <v>-</v>
          </cell>
          <cell r="J32">
            <v>45021</v>
          </cell>
          <cell r="K32" t="str">
            <v>PAPEETE</v>
          </cell>
          <cell r="L32">
            <v>45037</v>
          </cell>
          <cell r="M32" t="str">
            <v>-</v>
          </cell>
          <cell r="N32">
            <v>45038</v>
          </cell>
          <cell r="O32" t="str">
            <v>PAPEETE</v>
          </cell>
          <cell r="P32">
            <v>45056</v>
          </cell>
          <cell r="Q32" t="str">
            <v>-</v>
          </cell>
          <cell r="R32">
            <v>45056</v>
          </cell>
        </row>
        <row r="33">
          <cell r="C33" t="str">
            <v>TARAWA</v>
          </cell>
          <cell r="D33">
            <v>44658</v>
          </cell>
          <cell r="E33" t="str">
            <v>-</v>
          </cell>
          <cell r="F33">
            <v>44659</v>
          </cell>
          <cell r="K33" t="str">
            <v>TARAWA</v>
          </cell>
          <cell r="M33" t="str">
            <v>OMIT</v>
          </cell>
        </row>
        <row r="43">
          <cell r="C43" t="str">
            <v>BUSAN</v>
          </cell>
          <cell r="D43">
            <v>45033</v>
          </cell>
          <cell r="E43" t="str">
            <v>-</v>
          </cell>
          <cell r="F43">
            <v>45035</v>
          </cell>
          <cell r="G43" t="str">
            <v>BUSAN</v>
          </cell>
          <cell r="H43">
            <v>45049</v>
          </cell>
          <cell r="I43" t="str">
            <v>-</v>
          </cell>
          <cell r="J43">
            <v>45050</v>
          </cell>
          <cell r="K43" t="str">
            <v>BUSAN</v>
          </cell>
          <cell r="L43">
            <v>45065</v>
          </cell>
          <cell r="M43" t="str">
            <v>-</v>
          </cell>
          <cell r="N43">
            <v>45067</v>
          </cell>
          <cell r="O43" t="str">
            <v>BUSAN</v>
          </cell>
          <cell r="P43">
            <v>45081</v>
          </cell>
          <cell r="Q43" t="str">
            <v>-</v>
          </cell>
          <cell r="R43">
            <v>45082</v>
          </cell>
        </row>
        <row r="44">
          <cell r="C44" t="str">
            <v>KOBE</v>
          </cell>
          <cell r="D44">
            <v>45037</v>
          </cell>
          <cell r="E44" t="str">
            <v>-</v>
          </cell>
          <cell r="F44">
            <v>45037</v>
          </cell>
          <cell r="G44" t="str">
            <v>KOBE</v>
          </cell>
          <cell r="H44">
            <v>45052</v>
          </cell>
          <cell r="I44" t="str">
            <v>-</v>
          </cell>
          <cell r="J44">
            <v>45052</v>
          </cell>
          <cell r="K44" t="str">
            <v>KOBE</v>
          </cell>
          <cell r="L44">
            <v>45069</v>
          </cell>
          <cell r="M44" t="str">
            <v>-</v>
          </cell>
          <cell r="N44">
            <v>45069</v>
          </cell>
          <cell r="O44" t="str">
            <v>KOBE</v>
          </cell>
          <cell r="P44">
            <v>45084</v>
          </cell>
          <cell r="Q44" t="str">
            <v>-</v>
          </cell>
          <cell r="R44">
            <v>45084</v>
          </cell>
        </row>
        <row r="45">
          <cell r="C45" t="str">
            <v>NAGOYA</v>
          </cell>
          <cell r="D45">
            <v>45038</v>
          </cell>
          <cell r="E45" t="str">
            <v>-</v>
          </cell>
          <cell r="F45">
            <v>45038</v>
          </cell>
          <cell r="G45" t="str">
            <v>NAGOYA</v>
          </cell>
          <cell r="H45">
            <v>45054</v>
          </cell>
          <cell r="I45" t="str">
            <v>-</v>
          </cell>
          <cell r="J45">
            <v>45054</v>
          </cell>
          <cell r="K45" t="str">
            <v>NAGOYA</v>
          </cell>
          <cell r="L45">
            <v>45070</v>
          </cell>
          <cell r="M45" t="str">
            <v>-</v>
          </cell>
          <cell r="N45">
            <v>45070</v>
          </cell>
          <cell r="O45" t="str">
            <v>NAGOYA</v>
          </cell>
          <cell r="P45">
            <v>45085</v>
          </cell>
          <cell r="Q45" t="str">
            <v>-</v>
          </cell>
          <cell r="R45">
            <v>45085</v>
          </cell>
        </row>
        <row r="46">
          <cell r="C46" t="str">
            <v>YOKOHAMA</v>
          </cell>
          <cell r="D46">
            <v>45040</v>
          </cell>
          <cell r="E46" t="str">
            <v>-</v>
          </cell>
          <cell r="F46">
            <v>45040</v>
          </cell>
          <cell r="G46" t="str">
            <v>YOKOHAMA</v>
          </cell>
          <cell r="H46">
            <v>45055</v>
          </cell>
          <cell r="I46" t="str">
            <v>-</v>
          </cell>
          <cell r="J46">
            <v>45055</v>
          </cell>
          <cell r="K46" t="str">
            <v>YOKOHAMA</v>
          </cell>
          <cell r="L46">
            <v>45071</v>
          </cell>
          <cell r="M46" t="str">
            <v>-</v>
          </cell>
          <cell r="N46">
            <v>45071</v>
          </cell>
          <cell r="O46" t="str">
            <v>YOKOHAMA</v>
          </cell>
          <cell r="P46">
            <v>45086</v>
          </cell>
          <cell r="Q46" t="str">
            <v>-</v>
          </cell>
          <cell r="R46">
            <v>45086</v>
          </cell>
        </row>
        <row r="50">
          <cell r="C50" t="str">
            <v>*HONIARA</v>
          </cell>
          <cell r="D50">
            <v>45051</v>
          </cell>
          <cell r="E50" t="str">
            <v>-</v>
          </cell>
          <cell r="F50">
            <v>45052</v>
          </cell>
          <cell r="G50" t="str">
            <v>*HONIARA</v>
          </cell>
          <cell r="H50">
            <v>45067</v>
          </cell>
          <cell r="I50" t="str">
            <v>-</v>
          </cell>
          <cell r="J50">
            <v>45067</v>
          </cell>
          <cell r="K50" t="str">
            <v>*HONIARA</v>
          </cell>
          <cell r="L50">
            <v>45082</v>
          </cell>
          <cell r="M50" t="str">
            <v>-</v>
          </cell>
          <cell r="N50">
            <v>45083</v>
          </cell>
          <cell r="O50" t="str">
            <v>*HONIARA</v>
          </cell>
          <cell r="P50">
            <v>45098</v>
          </cell>
          <cell r="Q50" t="str">
            <v>-</v>
          </cell>
          <cell r="R50">
            <v>45098</v>
          </cell>
        </row>
        <row r="51">
          <cell r="C51" t="str">
            <v>SANTO</v>
          </cell>
          <cell r="E51" t="str">
            <v>-</v>
          </cell>
          <cell r="G51" t="str">
            <v>SANTO</v>
          </cell>
          <cell r="H51">
            <v>45069</v>
          </cell>
          <cell r="I51" t="str">
            <v>-</v>
          </cell>
          <cell r="J51">
            <v>45069</v>
          </cell>
          <cell r="K51" t="str">
            <v>SANTO</v>
          </cell>
          <cell r="O51" t="str">
            <v>SANTO</v>
          </cell>
          <cell r="P51">
            <v>45101</v>
          </cell>
          <cell r="Q51" t="str">
            <v>-</v>
          </cell>
          <cell r="R51">
            <v>45101</v>
          </cell>
        </row>
        <row r="52">
          <cell r="C52" t="str">
            <v>PORT VILA</v>
          </cell>
          <cell r="D52">
            <v>45054</v>
          </cell>
          <cell r="E52" t="str">
            <v>-</v>
          </cell>
          <cell r="F52">
            <v>45055</v>
          </cell>
          <cell r="G52" t="str">
            <v>PORT VILA</v>
          </cell>
          <cell r="H52">
            <v>45070</v>
          </cell>
          <cell r="I52" t="str">
            <v>-</v>
          </cell>
          <cell r="J52">
            <v>45070</v>
          </cell>
          <cell r="K52" t="str">
            <v>PORT VILA</v>
          </cell>
          <cell r="L52">
            <v>45085</v>
          </cell>
          <cell r="M52" t="str">
            <v>-</v>
          </cell>
          <cell r="N52">
            <v>45086</v>
          </cell>
          <cell r="O52" t="str">
            <v>PORT VILA</v>
          </cell>
          <cell r="P52">
            <v>45102</v>
          </cell>
          <cell r="Q52" t="str">
            <v>-</v>
          </cell>
          <cell r="R52">
            <v>45102</v>
          </cell>
        </row>
        <row r="53">
          <cell r="C53" t="str">
            <v>NOUMEA</v>
          </cell>
          <cell r="D53">
            <v>45056</v>
          </cell>
          <cell r="E53" t="str">
            <v>-</v>
          </cell>
          <cell r="F53">
            <v>45057</v>
          </cell>
          <cell r="G53" t="str">
            <v>NOUMEA</v>
          </cell>
          <cell r="H53">
            <v>45072</v>
          </cell>
          <cell r="I53" t="str">
            <v>-</v>
          </cell>
          <cell r="J53">
            <v>45072</v>
          </cell>
          <cell r="K53" t="str">
            <v>NOUMEA</v>
          </cell>
          <cell r="L53">
            <v>45087</v>
          </cell>
          <cell r="M53" t="str">
            <v>-</v>
          </cell>
          <cell r="N53">
            <v>45088</v>
          </cell>
          <cell r="O53" t="str">
            <v>NOUMEA</v>
          </cell>
          <cell r="P53">
            <v>45104</v>
          </cell>
          <cell r="Q53" t="str">
            <v>-</v>
          </cell>
          <cell r="R53">
            <v>45104</v>
          </cell>
        </row>
        <row r="54">
          <cell r="C54" t="str">
            <v>LAUTOKA</v>
          </cell>
          <cell r="D54">
            <v>45059</v>
          </cell>
          <cell r="E54" t="str">
            <v>-</v>
          </cell>
          <cell r="F54">
            <v>45060</v>
          </cell>
          <cell r="G54" t="str">
            <v>LAUTOKA</v>
          </cell>
          <cell r="H54">
            <v>45075</v>
          </cell>
          <cell r="I54" t="str">
            <v>-</v>
          </cell>
          <cell r="J54">
            <v>45076</v>
          </cell>
          <cell r="K54" t="str">
            <v>LAUTOKA</v>
          </cell>
          <cell r="L54">
            <v>45090</v>
          </cell>
          <cell r="M54" t="str">
            <v>-</v>
          </cell>
          <cell r="N54">
            <v>45091</v>
          </cell>
          <cell r="O54" t="str">
            <v>LAUTOKA</v>
          </cell>
          <cell r="P54">
            <v>45107</v>
          </cell>
          <cell r="Q54" t="str">
            <v>-</v>
          </cell>
          <cell r="R54">
            <v>45107</v>
          </cell>
        </row>
        <row r="55">
          <cell r="C55" t="str">
            <v>SUVA</v>
          </cell>
          <cell r="D55">
            <v>45060</v>
          </cell>
          <cell r="E55" t="str">
            <v>-</v>
          </cell>
          <cell r="F55">
            <v>45061</v>
          </cell>
          <cell r="G55" t="str">
            <v>SUVA</v>
          </cell>
          <cell r="H55">
            <v>45077</v>
          </cell>
          <cell r="I55" t="str">
            <v>-</v>
          </cell>
          <cell r="J55">
            <v>45077</v>
          </cell>
          <cell r="K55" t="str">
            <v>SUVA</v>
          </cell>
          <cell r="L55">
            <v>45091</v>
          </cell>
          <cell r="M55" t="str">
            <v>-</v>
          </cell>
          <cell r="N55">
            <v>45092</v>
          </cell>
          <cell r="O55" t="str">
            <v>SUVA</v>
          </cell>
          <cell r="P55">
            <v>45108</v>
          </cell>
          <cell r="Q55" t="str">
            <v>-</v>
          </cell>
          <cell r="R55">
            <v>45108</v>
          </cell>
        </row>
        <row r="56">
          <cell r="C56" t="str">
            <v>NUKU'ALOFA</v>
          </cell>
          <cell r="D56">
            <v>45063</v>
          </cell>
          <cell r="E56" t="str">
            <v>-</v>
          </cell>
          <cell r="F56">
            <v>45063</v>
          </cell>
          <cell r="G56" t="str">
            <v>NUKU'ALOFA</v>
          </cell>
          <cell r="H56">
            <v>45079</v>
          </cell>
          <cell r="I56" t="str">
            <v>-</v>
          </cell>
          <cell r="J56">
            <v>45079</v>
          </cell>
          <cell r="K56" t="str">
            <v>NUKU'ALOFA</v>
          </cell>
          <cell r="L56">
            <v>45094</v>
          </cell>
          <cell r="M56" t="str">
            <v>-</v>
          </cell>
          <cell r="N56">
            <v>45094</v>
          </cell>
          <cell r="O56" t="str">
            <v>NUKU'ALOFA</v>
          </cell>
          <cell r="P56">
            <v>45111</v>
          </cell>
          <cell r="Q56" t="str">
            <v>-</v>
          </cell>
          <cell r="R56">
            <v>45111</v>
          </cell>
        </row>
        <row r="57">
          <cell r="C57" t="str">
            <v>APIA</v>
          </cell>
          <cell r="D57">
            <v>45065</v>
          </cell>
          <cell r="E57" t="str">
            <v>-</v>
          </cell>
          <cell r="F57">
            <v>45066</v>
          </cell>
          <cell r="G57" t="str">
            <v>APIA</v>
          </cell>
          <cell r="H57">
            <v>45082</v>
          </cell>
          <cell r="I57" t="str">
            <v>-</v>
          </cell>
          <cell r="J57">
            <v>45082</v>
          </cell>
          <cell r="K57" t="str">
            <v>APIA</v>
          </cell>
          <cell r="L57">
            <v>45096</v>
          </cell>
          <cell r="M57" t="str">
            <v>-</v>
          </cell>
          <cell r="N57">
            <v>45097</v>
          </cell>
          <cell r="O57" t="str">
            <v>APIA</v>
          </cell>
          <cell r="P57">
            <v>45114</v>
          </cell>
          <cell r="Q57" t="str">
            <v>-</v>
          </cell>
          <cell r="R57">
            <v>45114</v>
          </cell>
        </row>
        <row r="58">
          <cell r="C58" t="str">
            <v>PAGOPAGO</v>
          </cell>
          <cell r="D58">
            <v>45065</v>
          </cell>
          <cell r="E58" t="str">
            <v>-</v>
          </cell>
          <cell r="F58">
            <v>45066</v>
          </cell>
          <cell r="G58" t="str">
            <v>PAGOPAGO</v>
          </cell>
          <cell r="H58">
            <v>45082</v>
          </cell>
          <cell r="I58" t="str">
            <v>-</v>
          </cell>
          <cell r="J58">
            <v>45082</v>
          </cell>
          <cell r="K58" t="str">
            <v>PAGOPAGO</v>
          </cell>
          <cell r="L58">
            <v>45096</v>
          </cell>
          <cell r="M58" t="str">
            <v>-</v>
          </cell>
          <cell r="N58">
            <v>45097</v>
          </cell>
          <cell r="O58" t="str">
            <v>PAGOPAGO</v>
          </cell>
          <cell r="P58">
            <v>45114</v>
          </cell>
          <cell r="Q58" t="str">
            <v>-</v>
          </cell>
          <cell r="R58">
            <v>45114</v>
          </cell>
        </row>
        <row r="59">
          <cell r="C59" t="str">
            <v>PAPEETE</v>
          </cell>
          <cell r="D59">
            <v>45070</v>
          </cell>
          <cell r="E59" t="str">
            <v>-</v>
          </cell>
          <cell r="F59">
            <v>45071</v>
          </cell>
          <cell r="G59" t="str">
            <v>PAPEETE</v>
          </cell>
          <cell r="H59">
            <v>45086</v>
          </cell>
          <cell r="I59" t="str">
            <v>-</v>
          </cell>
          <cell r="J59">
            <v>45086</v>
          </cell>
          <cell r="K59" t="str">
            <v>PAPEETE</v>
          </cell>
          <cell r="L59">
            <v>45101</v>
          </cell>
          <cell r="M59" t="str">
            <v>-</v>
          </cell>
          <cell r="N59">
            <v>45102</v>
          </cell>
          <cell r="O59" t="str">
            <v>PAPEETE</v>
          </cell>
          <cell r="P59">
            <v>45120</v>
          </cell>
          <cell r="Q59" t="str">
            <v>-</v>
          </cell>
          <cell r="R59">
            <v>45120</v>
          </cell>
        </row>
        <row r="60">
          <cell r="C60" t="str">
            <v>TARAWA</v>
          </cell>
          <cell r="D60">
            <v>45080</v>
          </cell>
          <cell r="E60" t="str">
            <v>-</v>
          </cell>
          <cell r="F60">
            <v>45081</v>
          </cell>
          <cell r="K60" t="str">
            <v>TARAWA</v>
          </cell>
          <cell r="M60" t="str">
            <v>OMIT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DF21-69FB-4B9B-BF53-48B745F5504E}">
  <sheetPr codeName="Sheet1">
    <pageSetUpPr fitToPage="1"/>
  </sheetPr>
  <dimension ref="B1:AG79"/>
  <sheetViews>
    <sheetView tabSelected="1" zoomScale="85" zoomScaleNormal="85" zoomScaleSheetLayoutView="85" workbookViewId="0"/>
  </sheetViews>
  <sheetFormatPr defaultColWidth="7.453125" defaultRowHeight="13.2" outlineLevelRow="1" x14ac:dyDescent="0.25"/>
  <cols>
    <col min="1" max="1" width="1.90625" style="6" customWidth="1"/>
    <col min="2" max="2" width="14.1796875" style="47" customWidth="1"/>
    <col min="3" max="3" width="7.1796875" style="47" bestFit="1" customWidth="1" collapsed="1"/>
    <col min="4" max="4" width="1.36328125" style="6" customWidth="1"/>
    <col min="5" max="5" width="6.54296875" style="47" customWidth="1"/>
    <col min="6" max="6" width="16.36328125" style="47" customWidth="1"/>
    <col min="7" max="7" width="7.453125" style="47" bestFit="1" customWidth="1" collapsed="1"/>
    <col min="8" max="8" width="1.36328125" style="6" customWidth="1"/>
    <col min="9" max="9" width="6.54296875" style="47" customWidth="1"/>
    <col min="10" max="10" width="15.1796875" style="47" customWidth="1"/>
    <col min="11" max="11" width="7.1796875" style="47" bestFit="1" customWidth="1" collapsed="1"/>
    <col min="12" max="12" width="1.54296875" style="6" customWidth="1"/>
    <col min="13" max="13" width="6.453125" style="47" customWidth="1"/>
    <col min="14" max="14" width="15.1796875" style="6" customWidth="1"/>
    <col min="15" max="15" width="7.1796875" style="6" bestFit="1" customWidth="1"/>
    <col min="16" max="16" width="1.36328125" style="6" customWidth="1"/>
    <col min="17" max="17" width="7.1796875" style="6" bestFit="1" customWidth="1"/>
    <col min="18" max="18" width="14.36328125" style="6" customWidth="1"/>
    <col min="19" max="19" width="7.1796875" style="6" bestFit="1" customWidth="1"/>
    <col min="20" max="20" width="1.36328125" style="6" customWidth="1"/>
    <col min="21" max="21" width="7.1796875" style="6" bestFit="1" customWidth="1"/>
    <col min="22" max="22" width="15.1796875" style="6" customWidth="1"/>
    <col min="23" max="23" width="7.6328125" style="6" bestFit="1" customWidth="1"/>
    <col min="24" max="24" width="1.36328125" style="6" customWidth="1"/>
    <col min="25" max="25" width="7.1796875" style="6" bestFit="1" customWidth="1"/>
    <col min="26" max="26" width="15.08984375" style="6" customWidth="1"/>
    <col min="27" max="27" width="7.1796875" style="6" bestFit="1" customWidth="1"/>
    <col min="28" max="28" width="1.36328125" style="6" customWidth="1"/>
    <col min="29" max="29" width="7.1796875" style="6" bestFit="1" customWidth="1"/>
    <col min="30" max="30" width="15.1796875" style="6" customWidth="1"/>
    <col min="31" max="31" width="8.08984375" style="6" bestFit="1" customWidth="1"/>
    <col min="32" max="32" width="1.36328125" style="6" customWidth="1"/>
    <col min="33" max="33" width="8.08984375" style="6" customWidth="1"/>
    <col min="34" max="16384" width="7.453125" style="6"/>
  </cols>
  <sheetData>
    <row r="1" spans="2:33" ht="26.4" x14ac:dyDescent="0.65">
      <c r="B1" s="1"/>
      <c r="C1" s="2"/>
      <c r="D1" s="3"/>
      <c r="E1" s="2"/>
      <c r="F1" s="2"/>
      <c r="G1" s="2"/>
      <c r="H1" s="3"/>
      <c r="I1" s="2"/>
      <c r="J1" s="4"/>
      <c r="K1" s="4"/>
      <c r="L1" s="4"/>
      <c r="M1" s="4"/>
      <c r="N1" s="235"/>
      <c r="O1" s="235"/>
      <c r="P1" s="235"/>
      <c r="Q1" s="235"/>
      <c r="R1" s="5"/>
      <c r="S1" s="5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2:33" ht="32.700000000000003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3" ht="18" hidden="1" customHeight="1" x14ac:dyDescent="0.25">
      <c r="B3" s="8"/>
      <c r="C3" s="7"/>
      <c r="D3" s="7"/>
      <c r="E3" s="8"/>
      <c r="F3" s="8"/>
      <c r="G3" s="7"/>
      <c r="H3" s="7"/>
      <c r="I3" s="8"/>
      <c r="J3" s="8"/>
      <c r="K3" s="7"/>
      <c r="L3" s="7"/>
      <c r="M3" s="8"/>
      <c r="N3" s="7"/>
      <c r="O3" s="7"/>
      <c r="P3" s="7"/>
      <c r="Q3" s="7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9.15" hidden="1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12.75" hidden="1" customHeight="1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  <c r="O5" s="7"/>
      <c r="P5" s="7"/>
      <c r="Q5" s="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2:33" ht="9.15" hidden="1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7"/>
      <c r="O6" s="7"/>
      <c r="P6" s="7"/>
      <c r="Q6" s="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2:33" ht="38.25" hidden="1" customHeight="1" x14ac:dyDescent="0.25">
      <c r="B7" s="9"/>
      <c r="C7" s="10"/>
      <c r="D7" s="10"/>
      <c r="E7" s="9"/>
      <c r="F7" s="9"/>
      <c r="G7" s="10"/>
      <c r="H7" s="10"/>
      <c r="I7" s="9"/>
      <c r="J7" s="9"/>
      <c r="K7" s="10"/>
      <c r="L7" s="10"/>
      <c r="M7" s="9"/>
      <c r="N7" s="7"/>
      <c r="O7" s="7"/>
      <c r="P7" s="7"/>
      <c r="Q7" s="7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2:33" ht="6.9" hidden="1" customHeight="1" x14ac:dyDescent="0.25">
      <c r="B8" s="9"/>
      <c r="C8" s="7"/>
      <c r="D8" s="7"/>
      <c r="E8" s="9"/>
      <c r="F8" s="9"/>
      <c r="G8" s="7"/>
      <c r="H8" s="7"/>
      <c r="I8" s="9"/>
      <c r="J8" s="9"/>
      <c r="K8" s="7"/>
      <c r="L8" s="7"/>
      <c r="M8" s="9"/>
      <c r="N8" s="7"/>
      <c r="O8" s="7"/>
      <c r="P8" s="7"/>
      <c r="Q8" s="7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2:33" ht="46.2" x14ac:dyDescent="0.4">
      <c r="B9" s="236" t="s">
        <v>0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7">
        <f ca="1">NOW()</f>
        <v>45007.712401620367</v>
      </c>
      <c r="AB9" s="237"/>
      <c r="AC9" s="237"/>
      <c r="AD9" s="237"/>
      <c r="AE9" s="237"/>
      <c r="AF9" s="237"/>
      <c r="AG9" s="237"/>
    </row>
    <row r="10" spans="2:33" ht="30.75" customHeight="1" x14ac:dyDescent="0.25"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</row>
    <row r="11" spans="2:33" ht="7.5" customHeight="1" thickBot="1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2:33" ht="14.4" customHeight="1" x14ac:dyDescent="0.25">
      <c r="B12" s="229" t="s">
        <v>83</v>
      </c>
      <c r="C12" s="224"/>
      <c r="D12" s="224"/>
      <c r="E12" s="224"/>
      <c r="F12" s="223" t="s">
        <v>85</v>
      </c>
      <c r="G12" s="224"/>
      <c r="H12" s="224"/>
      <c r="I12" s="232"/>
      <c r="J12" s="223" t="s">
        <v>91</v>
      </c>
      <c r="K12" s="224"/>
      <c r="L12" s="224"/>
      <c r="M12" s="224"/>
      <c r="N12" s="223" t="s">
        <v>86</v>
      </c>
      <c r="O12" s="224"/>
      <c r="P12" s="224"/>
      <c r="Q12" s="224"/>
      <c r="R12" s="223" t="s">
        <v>87</v>
      </c>
      <c r="S12" s="224"/>
      <c r="T12" s="224"/>
      <c r="U12" s="232"/>
      <c r="V12" s="223" t="s">
        <v>88</v>
      </c>
      <c r="W12" s="224"/>
      <c r="X12" s="224"/>
      <c r="Y12" s="224"/>
      <c r="Z12" s="223" t="s">
        <v>90</v>
      </c>
      <c r="AA12" s="224"/>
      <c r="AB12" s="224"/>
      <c r="AC12" s="224"/>
      <c r="AD12" s="239" t="s">
        <v>89</v>
      </c>
      <c r="AE12" s="240"/>
      <c r="AF12" s="240"/>
      <c r="AG12" s="241"/>
    </row>
    <row r="13" spans="2:33" ht="14.4" customHeight="1" x14ac:dyDescent="0.25">
      <c r="B13" s="230"/>
      <c r="C13" s="226"/>
      <c r="D13" s="226"/>
      <c r="E13" s="226"/>
      <c r="F13" s="225"/>
      <c r="G13" s="226"/>
      <c r="H13" s="226"/>
      <c r="I13" s="233"/>
      <c r="J13" s="225"/>
      <c r="K13" s="226"/>
      <c r="L13" s="226"/>
      <c r="M13" s="226"/>
      <c r="N13" s="225"/>
      <c r="O13" s="226"/>
      <c r="P13" s="226"/>
      <c r="Q13" s="226"/>
      <c r="R13" s="225"/>
      <c r="S13" s="226"/>
      <c r="T13" s="226"/>
      <c r="U13" s="233"/>
      <c r="V13" s="225"/>
      <c r="W13" s="226"/>
      <c r="X13" s="226"/>
      <c r="Y13" s="226"/>
      <c r="Z13" s="225"/>
      <c r="AA13" s="226"/>
      <c r="AB13" s="226"/>
      <c r="AC13" s="226"/>
      <c r="AD13" s="242"/>
      <c r="AE13" s="243"/>
      <c r="AF13" s="243"/>
      <c r="AG13" s="244"/>
    </row>
    <row r="14" spans="2:33" ht="13.95" customHeight="1" thickBot="1" x14ac:dyDescent="0.3">
      <c r="B14" s="231"/>
      <c r="C14" s="228"/>
      <c r="D14" s="228"/>
      <c r="E14" s="228"/>
      <c r="F14" s="227"/>
      <c r="G14" s="228"/>
      <c r="H14" s="228"/>
      <c r="I14" s="234"/>
      <c r="J14" s="227"/>
      <c r="K14" s="228"/>
      <c r="L14" s="228"/>
      <c r="M14" s="228"/>
      <c r="N14" s="227"/>
      <c r="O14" s="228"/>
      <c r="P14" s="228"/>
      <c r="Q14" s="228"/>
      <c r="R14" s="227"/>
      <c r="S14" s="228"/>
      <c r="T14" s="228"/>
      <c r="U14" s="234"/>
      <c r="V14" s="227"/>
      <c r="W14" s="228"/>
      <c r="X14" s="228"/>
      <c r="Y14" s="228"/>
      <c r="Z14" s="227"/>
      <c r="AA14" s="228"/>
      <c r="AB14" s="228"/>
      <c r="AC14" s="228"/>
      <c r="AD14" s="245"/>
      <c r="AE14" s="246"/>
      <c r="AF14" s="246"/>
      <c r="AG14" s="247"/>
    </row>
    <row r="15" spans="2:33" ht="14.4" thickTop="1" x14ac:dyDescent="0.25">
      <c r="B15" s="216"/>
      <c r="C15" s="13"/>
      <c r="D15" s="14"/>
      <c r="E15" s="15"/>
      <c r="F15" s="16"/>
      <c r="G15" s="13"/>
      <c r="H15" s="14"/>
      <c r="I15" s="115"/>
      <c r="J15" s="16"/>
      <c r="K15" s="13"/>
      <c r="L15" s="14"/>
      <c r="M15" s="15"/>
      <c r="N15" s="17"/>
      <c r="O15" s="13"/>
      <c r="P15" s="14"/>
      <c r="Q15" s="15"/>
      <c r="R15" s="17"/>
      <c r="S15" s="13"/>
      <c r="T15" s="14"/>
      <c r="U15" s="195"/>
      <c r="V15" s="16"/>
      <c r="W15" s="13"/>
      <c r="X15" s="14"/>
      <c r="Y15" s="13"/>
      <c r="Z15" s="17"/>
      <c r="AA15" s="13"/>
      <c r="AB15" s="14"/>
      <c r="AC15" s="15"/>
      <c r="AD15" s="16"/>
      <c r="AE15" s="13"/>
      <c r="AF15" s="14"/>
      <c r="AG15" s="127"/>
    </row>
    <row r="16" spans="2:33" ht="14.4" customHeight="1" x14ac:dyDescent="0.25">
      <c r="B16" s="217"/>
      <c r="C16" s="13"/>
      <c r="D16" s="19"/>
      <c r="E16" s="13"/>
      <c r="F16" s="20"/>
      <c r="G16" s="13"/>
      <c r="H16" s="19"/>
      <c r="I16" s="115"/>
      <c r="J16" s="20"/>
      <c r="K16" s="13"/>
      <c r="L16" s="19"/>
      <c r="M16" s="13"/>
      <c r="N16" s="21"/>
      <c r="O16" s="13"/>
      <c r="P16" s="19"/>
      <c r="Q16" s="13"/>
      <c r="R16" s="21"/>
      <c r="S16" s="13"/>
      <c r="T16" s="19"/>
      <c r="U16" s="115"/>
      <c r="V16" s="20"/>
      <c r="W16" s="13"/>
      <c r="X16" s="19"/>
      <c r="Y16" s="13"/>
      <c r="Z16" s="21"/>
      <c r="AA16" s="13"/>
      <c r="AB16" s="19"/>
      <c r="AC16" s="13"/>
      <c r="AD16" s="20"/>
      <c r="AE16" s="13"/>
      <c r="AF16" s="19"/>
      <c r="AG16" s="18"/>
    </row>
    <row r="17" spans="2:33" ht="14.4" customHeight="1" x14ac:dyDescent="0.25">
      <c r="B17" s="122" t="s">
        <v>1</v>
      </c>
      <c r="C17" s="22">
        <v>44966</v>
      </c>
      <c r="D17" s="23" t="s">
        <v>2</v>
      </c>
      <c r="E17" s="22">
        <f>C17</f>
        <v>44966</v>
      </c>
      <c r="F17" s="24" t="s">
        <v>3</v>
      </c>
      <c r="G17" s="25"/>
      <c r="H17" s="26" t="s">
        <v>4</v>
      </c>
      <c r="I17" s="117"/>
      <c r="J17" s="24" t="s">
        <v>1</v>
      </c>
      <c r="K17" s="22">
        <v>44971</v>
      </c>
      <c r="L17" s="23" t="s">
        <v>2</v>
      </c>
      <c r="M17" s="22">
        <f>K17+2</f>
        <v>44973</v>
      </c>
      <c r="N17" s="24"/>
      <c r="O17" s="13"/>
      <c r="P17" s="19"/>
      <c r="Q17" s="13"/>
      <c r="R17" s="24" t="s">
        <v>1</v>
      </c>
      <c r="S17" s="22">
        <v>44995</v>
      </c>
      <c r="T17" s="23" t="s">
        <v>2</v>
      </c>
      <c r="U17" s="207">
        <f>S17+1</f>
        <v>44996</v>
      </c>
      <c r="V17" s="24" t="s">
        <v>3</v>
      </c>
      <c r="W17" s="25"/>
      <c r="X17" s="26" t="s">
        <v>4</v>
      </c>
      <c r="Y17" s="25"/>
      <c r="Z17" s="24" t="s">
        <v>1</v>
      </c>
      <c r="AA17" s="22">
        <v>45006</v>
      </c>
      <c r="AB17" s="23" t="s">
        <v>2</v>
      </c>
      <c r="AC17" s="22">
        <f>AA17+1</f>
        <v>45007</v>
      </c>
      <c r="AD17" s="24"/>
      <c r="AE17" s="13"/>
      <c r="AF17" s="19"/>
      <c r="AG17" s="18"/>
    </row>
    <row r="18" spans="2:33" ht="14.4" customHeight="1" x14ac:dyDescent="0.25">
      <c r="B18" s="122" t="s">
        <v>6</v>
      </c>
      <c r="C18" s="22">
        <f>E17+4</f>
        <v>44970</v>
      </c>
      <c r="D18" s="23" t="s">
        <v>2</v>
      </c>
      <c r="E18" s="22">
        <f>C18</f>
        <v>44970</v>
      </c>
      <c r="F18" s="24"/>
      <c r="G18" s="27"/>
      <c r="H18" s="28"/>
      <c r="I18" s="116"/>
      <c r="J18" s="24" t="s">
        <v>6</v>
      </c>
      <c r="K18" s="22">
        <f>M17+4</f>
        <v>44977</v>
      </c>
      <c r="L18" s="118" t="s">
        <v>2</v>
      </c>
      <c r="M18" s="22">
        <f>K18</f>
        <v>44977</v>
      </c>
      <c r="N18" s="24"/>
      <c r="O18" s="13"/>
      <c r="P18" s="19"/>
      <c r="Q18" s="13"/>
      <c r="R18" s="24" t="s">
        <v>6</v>
      </c>
      <c r="S18" s="22">
        <f>U17+3</f>
        <v>44999</v>
      </c>
      <c r="T18" s="23" t="s">
        <v>2</v>
      </c>
      <c r="U18" s="207">
        <f>S18+1</f>
        <v>45000</v>
      </c>
      <c r="V18" s="24"/>
      <c r="W18" s="27"/>
      <c r="X18" s="28"/>
      <c r="Y18" s="27"/>
      <c r="Z18" s="24" t="s">
        <v>6</v>
      </c>
      <c r="AA18" s="150">
        <f>AC17+4</f>
        <v>45011</v>
      </c>
      <c r="AB18" s="151" t="s">
        <v>2</v>
      </c>
      <c r="AC18" s="150">
        <f>AA18</f>
        <v>45011</v>
      </c>
      <c r="AD18" s="24"/>
      <c r="AE18" s="27"/>
      <c r="AF18" s="28"/>
      <c r="AG18" s="34"/>
    </row>
    <row r="19" spans="2:33" ht="14.4" customHeight="1" x14ac:dyDescent="0.25">
      <c r="B19" s="122" t="s">
        <v>7</v>
      </c>
      <c r="C19" s="150"/>
      <c r="D19" s="151" t="s">
        <v>2</v>
      </c>
      <c r="E19" s="150"/>
      <c r="F19" s="24"/>
      <c r="G19" s="13"/>
      <c r="H19" s="19"/>
      <c r="I19" s="115"/>
      <c r="J19" s="24" t="s">
        <v>7</v>
      </c>
      <c r="K19" s="22">
        <f>M18+2</f>
        <v>44979</v>
      </c>
      <c r="L19" s="23" t="s">
        <v>2</v>
      </c>
      <c r="M19" s="22">
        <f>K19+2</f>
        <v>44981</v>
      </c>
      <c r="N19" s="24"/>
      <c r="O19" s="13"/>
      <c r="P19" s="19"/>
      <c r="Q19" s="13"/>
      <c r="R19" s="24" t="s">
        <v>7</v>
      </c>
      <c r="S19" s="150"/>
      <c r="T19" s="151"/>
      <c r="U19" s="196"/>
      <c r="V19" s="24"/>
      <c r="W19" s="13"/>
      <c r="X19" s="19"/>
      <c r="Y19" s="13"/>
      <c r="Z19" s="24" t="s">
        <v>7</v>
      </c>
      <c r="AA19" s="150">
        <f>AC18+2</f>
        <v>45013</v>
      </c>
      <c r="AB19" s="151" t="s">
        <v>2</v>
      </c>
      <c r="AC19" s="150">
        <f>AA19+1</f>
        <v>45014</v>
      </c>
      <c r="AD19" s="24"/>
      <c r="AE19" s="13"/>
      <c r="AF19" s="19"/>
      <c r="AG19" s="18"/>
    </row>
    <row r="20" spans="2:33" s="30" customFormat="1" ht="14.4" customHeight="1" x14ac:dyDescent="0.25">
      <c r="B20" s="123"/>
      <c r="C20" s="150"/>
      <c r="D20" s="151"/>
      <c r="E20" s="150"/>
      <c r="F20" s="29"/>
      <c r="G20" s="13"/>
      <c r="H20" s="19"/>
      <c r="I20" s="115"/>
      <c r="J20" s="29"/>
      <c r="K20" s="150"/>
      <c r="L20" s="151"/>
      <c r="M20" s="150"/>
      <c r="N20" s="159"/>
      <c r="O20" s="150"/>
      <c r="P20" s="151"/>
      <c r="Q20" s="150"/>
      <c r="R20" s="29"/>
      <c r="S20" s="150"/>
      <c r="T20" s="151"/>
      <c r="U20" s="196"/>
      <c r="V20" s="29"/>
      <c r="W20" s="13"/>
      <c r="X20" s="19"/>
      <c r="Y20" s="13"/>
      <c r="Z20" s="29"/>
      <c r="AA20" s="13"/>
      <c r="AB20" s="19"/>
      <c r="AC20" s="13"/>
      <c r="AD20" s="29"/>
      <c r="AE20" s="13"/>
      <c r="AF20" s="19"/>
      <c r="AG20" s="18"/>
    </row>
    <row r="21" spans="2:33" s="30" customFormat="1" ht="14.4" customHeight="1" outlineLevel="1" x14ac:dyDescent="0.25">
      <c r="B21" s="124" t="s">
        <v>8</v>
      </c>
      <c r="C21" s="22">
        <f>E18+3</f>
        <v>44973</v>
      </c>
      <c r="D21" s="23" t="s">
        <v>2</v>
      </c>
      <c r="E21" s="22">
        <f>C21+3</f>
        <v>44976</v>
      </c>
      <c r="F21" s="156" t="str">
        <f>[1]SPL!C16</f>
        <v>BUSAN</v>
      </c>
      <c r="G21" s="32">
        <f>[1]SPL!D16</f>
        <v>44611</v>
      </c>
      <c r="H21" s="32" t="str">
        <f>[1]SPL!E16</f>
        <v>-</v>
      </c>
      <c r="I21" s="171">
        <f>[1]SPL!F16</f>
        <v>44613</v>
      </c>
      <c r="J21" s="31" t="s">
        <v>8</v>
      </c>
      <c r="K21" s="22">
        <f>M19+1</f>
        <v>44982</v>
      </c>
      <c r="L21" s="23" t="s">
        <v>2</v>
      </c>
      <c r="M21" s="22">
        <f>K21+2</f>
        <v>44984</v>
      </c>
      <c r="N21" s="156" t="str">
        <f>[1]SPL!G16</f>
        <v>BUSAN</v>
      </c>
      <c r="O21" s="22">
        <f>[1]SPL!H16</f>
        <v>44980</v>
      </c>
      <c r="P21" s="23" t="str">
        <f>[1]SPL!I16</f>
        <v>-</v>
      </c>
      <c r="Q21" s="22">
        <f>[1]SPL!J16</f>
        <v>44981</v>
      </c>
      <c r="R21" s="33" t="s">
        <v>8</v>
      </c>
      <c r="S21" s="22">
        <f>U18+2</f>
        <v>45002</v>
      </c>
      <c r="T21" s="23" t="s">
        <v>2</v>
      </c>
      <c r="U21" s="207">
        <f>S21+1</f>
        <v>45003</v>
      </c>
      <c r="V21" s="33" t="str">
        <f>[1]SPL!K16</f>
        <v>BUSAN</v>
      </c>
      <c r="W21" s="32">
        <f>[1]SPL!L16</f>
        <v>45001</v>
      </c>
      <c r="X21" s="32" t="str">
        <f>[1]SPL!M16</f>
        <v>-</v>
      </c>
      <c r="Y21" s="32">
        <f>[1]SPL!N16</f>
        <v>45003</v>
      </c>
      <c r="Z21" s="33" t="s">
        <v>8</v>
      </c>
      <c r="AA21" s="13">
        <f>AC19+1</f>
        <v>45015</v>
      </c>
      <c r="AB21" s="19" t="s">
        <v>2</v>
      </c>
      <c r="AC21" s="13">
        <f>AA21+2</f>
        <v>45017</v>
      </c>
      <c r="AD21" s="156" t="str">
        <f>[1]SPL!O16</f>
        <v>BUSAN</v>
      </c>
      <c r="AE21" s="157">
        <f>[1]SPL!P16</f>
        <v>45017</v>
      </c>
      <c r="AF21" s="158" t="str">
        <f>[1]SPL!Q16</f>
        <v>-</v>
      </c>
      <c r="AG21" s="177">
        <f>[1]SPL!R16</f>
        <v>45018</v>
      </c>
    </row>
    <row r="22" spans="2:33" s="30" customFormat="1" ht="14.4" customHeight="1" x14ac:dyDescent="0.25">
      <c r="B22" s="124" t="s">
        <v>9</v>
      </c>
      <c r="C22" s="150"/>
      <c r="D22" s="151" t="s">
        <v>2</v>
      </c>
      <c r="E22" s="150"/>
      <c r="F22" s="156" t="str">
        <f>[1]SPL!C17</f>
        <v>KOBE</v>
      </c>
      <c r="G22" s="32">
        <f>[1]SPL!D17</f>
        <v>44615</v>
      </c>
      <c r="H22" s="32" t="str">
        <f>[1]SPL!E17</f>
        <v>-</v>
      </c>
      <c r="I22" s="171">
        <f>[1]SPL!F17</f>
        <v>44615</v>
      </c>
      <c r="J22" s="31" t="s">
        <v>9</v>
      </c>
      <c r="K22" s="150"/>
      <c r="L22" s="151" t="s">
        <v>2</v>
      </c>
      <c r="M22" s="150"/>
      <c r="N22" s="156" t="str">
        <f>[1]SPL!G17</f>
        <v>KOBE</v>
      </c>
      <c r="O22" s="22">
        <f>[1]SPL!H17</f>
        <v>44984</v>
      </c>
      <c r="P22" s="23" t="str">
        <f>[1]SPL!I17</f>
        <v>-</v>
      </c>
      <c r="Q22" s="22">
        <f>[1]SPL!J17</f>
        <v>44984</v>
      </c>
      <c r="R22" s="33" t="s">
        <v>9</v>
      </c>
      <c r="S22" s="150"/>
      <c r="T22" s="151" t="s">
        <v>2</v>
      </c>
      <c r="U22" s="196"/>
      <c r="V22" s="33" t="str">
        <f>[1]SPL!K17</f>
        <v>KOBE</v>
      </c>
      <c r="W22" s="32">
        <f>[1]SPL!L17</f>
        <v>45005</v>
      </c>
      <c r="X22" s="32" t="str">
        <f>[1]SPL!M17</f>
        <v>-</v>
      </c>
      <c r="Y22" s="32">
        <f>[1]SPL!N17</f>
        <v>45005</v>
      </c>
      <c r="Z22" s="33" t="s">
        <v>9</v>
      </c>
      <c r="AA22" s="13"/>
      <c r="AB22" s="19"/>
      <c r="AC22" s="13"/>
      <c r="AD22" s="156" t="str">
        <f>[1]SPL!O17</f>
        <v>KOBE</v>
      </c>
      <c r="AE22" s="157">
        <f>[1]SPL!P17</f>
        <v>45020</v>
      </c>
      <c r="AF22" s="158" t="str">
        <f>[1]SPL!Q17</f>
        <v>-</v>
      </c>
      <c r="AG22" s="177">
        <f>[1]SPL!R17</f>
        <v>45020</v>
      </c>
    </row>
    <row r="23" spans="2:33" s="30" customFormat="1" ht="14.4" customHeight="1" x14ac:dyDescent="0.25">
      <c r="B23" s="124" t="s">
        <v>10</v>
      </c>
      <c r="C23" s="150"/>
      <c r="D23" s="151" t="s">
        <v>2</v>
      </c>
      <c r="E23" s="150"/>
      <c r="F23" s="156" t="str">
        <f>[1]SPL!C18</f>
        <v>NAGOYA</v>
      </c>
      <c r="G23" s="32">
        <f>[1]SPL!D18</f>
        <v>44616</v>
      </c>
      <c r="H23" s="32" t="str">
        <f>[1]SPL!E18</f>
        <v>-</v>
      </c>
      <c r="I23" s="171">
        <f>[1]SPL!F18</f>
        <v>44616</v>
      </c>
      <c r="J23" s="31" t="s">
        <v>10</v>
      </c>
      <c r="K23" s="150"/>
      <c r="L23" s="151" t="s">
        <v>2</v>
      </c>
      <c r="M23" s="150"/>
      <c r="N23" s="156" t="str">
        <f>[1]SPL!G18</f>
        <v>NAGOYA</v>
      </c>
      <c r="O23" s="22">
        <f>[1]SPL!H18</f>
        <v>44985</v>
      </c>
      <c r="P23" s="23" t="str">
        <f>[1]SPL!I18</f>
        <v>-</v>
      </c>
      <c r="Q23" s="22">
        <f>[1]SPL!J18</f>
        <v>44985</v>
      </c>
      <c r="R23" s="33" t="s">
        <v>10</v>
      </c>
      <c r="S23" s="150"/>
      <c r="T23" s="151" t="s">
        <v>2</v>
      </c>
      <c r="U23" s="196"/>
      <c r="V23" s="33" t="str">
        <f>[1]SPL!K18</f>
        <v>NAGOYA</v>
      </c>
      <c r="W23" s="32">
        <f>[1]SPL!L18</f>
        <v>45006</v>
      </c>
      <c r="X23" s="32" t="str">
        <f>[1]SPL!M18</f>
        <v>-</v>
      </c>
      <c r="Y23" s="32">
        <f>[1]SPL!N18</f>
        <v>45006</v>
      </c>
      <c r="Z23" s="33" t="s">
        <v>10</v>
      </c>
      <c r="AA23" s="13"/>
      <c r="AB23" s="19"/>
      <c r="AC23" s="13"/>
      <c r="AD23" s="156" t="str">
        <f>[1]SPL!O18</f>
        <v>NAGOYA</v>
      </c>
      <c r="AE23" s="157">
        <f>[1]SPL!P18</f>
        <v>45021</v>
      </c>
      <c r="AF23" s="158" t="str">
        <f>[1]SPL!Q18</f>
        <v>-</v>
      </c>
      <c r="AG23" s="177">
        <f>[1]SPL!R18</f>
        <v>45021</v>
      </c>
    </row>
    <row r="24" spans="2:33" s="30" customFormat="1" ht="14.4" customHeight="1" x14ac:dyDescent="0.25">
      <c r="B24" s="124" t="s">
        <v>11</v>
      </c>
      <c r="C24" s="22">
        <f>E21+2</f>
        <v>44978</v>
      </c>
      <c r="D24" s="23" t="s">
        <v>2</v>
      </c>
      <c r="E24" s="22">
        <f>C24+1</f>
        <v>44979</v>
      </c>
      <c r="F24" s="156" t="str">
        <f>[1]SPL!C19</f>
        <v>YOKOHAMA</v>
      </c>
      <c r="G24" s="32">
        <f>[1]SPL!D19</f>
        <v>44619</v>
      </c>
      <c r="H24" s="32" t="str">
        <f>[1]SPL!E19</f>
        <v>-</v>
      </c>
      <c r="I24" s="171">
        <f>[1]SPL!F19</f>
        <v>44619</v>
      </c>
      <c r="J24" s="31" t="s">
        <v>11</v>
      </c>
      <c r="K24" s="22">
        <f>M21+2</f>
        <v>44986</v>
      </c>
      <c r="L24" s="23" t="s">
        <v>2</v>
      </c>
      <c r="M24" s="22">
        <f>K24+1</f>
        <v>44987</v>
      </c>
      <c r="N24" s="33" t="str">
        <f>[1]SPL!G19</f>
        <v>YOKOHAMA</v>
      </c>
      <c r="O24" s="22">
        <f>[1]SPL!H19</f>
        <v>44987</v>
      </c>
      <c r="P24" s="23" t="str">
        <f>[1]SPL!I19</f>
        <v>-</v>
      </c>
      <c r="Q24" s="22">
        <f>[1]SPL!J19</f>
        <v>44987</v>
      </c>
      <c r="R24" s="33" t="s">
        <v>11</v>
      </c>
      <c r="S24" s="22">
        <f>U21+3</f>
        <v>45006</v>
      </c>
      <c r="T24" s="23" t="s">
        <v>2</v>
      </c>
      <c r="U24" s="207">
        <f>S24</f>
        <v>45006</v>
      </c>
      <c r="V24" s="33" t="str">
        <f>[1]SPL!K19</f>
        <v>YOKOHAMA</v>
      </c>
      <c r="W24" s="32">
        <f>[1]SPL!L19</f>
        <v>45007</v>
      </c>
      <c r="X24" s="32" t="str">
        <f>[1]SPL!M19</f>
        <v>-</v>
      </c>
      <c r="Y24" s="157">
        <f>[1]SPL!N19</f>
        <v>45007</v>
      </c>
      <c r="Z24" s="33" t="s">
        <v>84</v>
      </c>
      <c r="AA24" s="25"/>
      <c r="AB24" s="26" t="s">
        <v>4</v>
      </c>
      <c r="AC24" s="25"/>
      <c r="AD24" s="156" t="str">
        <f>[1]SPL!O19</f>
        <v>YOKOHAMA</v>
      </c>
      <c r="AE24" s="157">
        <f>[1]SPL!P19</f>
        <v>45022</v>
      </c>
      <c r="AF24" s="158" t="str">
        <f>[1]SPL!Q19</f>
        <v>-</v>
      </c>
      <c r="AG24" s="177">
        <f>[1]SPL!R19</f>
        <v>45022</v>
      </c>
    </row>
    <row r="25" spans="2:33" s="30" customFormat="1" ht="14.4" customHeight="1" x14ac:dyDescent="0.25">
      <c r="B25" s="123"/>
      <c r="C25" s="150"/>
      <c r="D25" s="151"/>
      <c r="E25" s="150"/>
      <c r="F25" s="29"/>
      <c r="G25" s="120"/>
      <c r="H25" s="121"/>
      <c r="I25" s="149"/>
      <c r="J25" s="35"/>
      <c r="K25" s="150"/>
      <c r="L25" s="151"/>
      <c r="M25" s="150"/>
      <c r="N25" s="29"/>
      <c r="O25" s="13"/>
      <c r="P25" s="19"/>
      <c r="Q25" s="13"/>
      <c r="R25" s="29"/>
      <c r="S25" s="150"/>
      <c r="T25" s="151"/>
      <c r="U25" s="196"/>
      <c r="V25" s="29"/>
      <c r="W25" s="160"/>
      <c r="X25" s="161"/>
      <c r="Y25" s="183"/>
      <c r="Z25" s="29"/>
      <c r="AA25" s="13"/>
      <c r="AB25" s="19"/>
      <c r="AC25" s="13"/>
      <c r="AD25" s="159"/>
      <c r="AE25" s="160"/>
      <c r="AF25" s="161"/>
      <c r="AG25" s="170"/>
    </row>
    <row r="26" spans="2:33" s="30" customFormat="1" ht="14.4" customHeight="1" x14ac:dyDescent="0.25">
      <c r="B26" s="218"/>
      <c r="C26" s="150"/>
      <c r="D26" s="151"/>
      <c r="E26" s="150"/>
      <c r="F26" s="33"/>
      <c r="G26" s="120"/>
      <c r="H26" s="121"/>
      <c r="I26" s="149"/>
      <c r="J26" s="31"/>
      <c r="K26" s="150"/>
      <c r="L26" s="151"/>
      <c r="M26" s="150"/>
      <c r="N26" s="31"/>
      <c r="O26" s="27"/>
      <c r="P26" s="28"/>
      <c r="Q26" s="27"/>
      <c r="R26" s="31"/>
      <c r="S26" s="150"/>
      <c r="T26" s="151"/>
      <c r="U26" s="196"/>
      <c r="V26" s="33"/>
      <c r="W26" s="160"/>
      <c r="X26" s="161"/>
      <c r="Y26" s="183"/>
      <c r="Z26" s="31"/>
      <c r="AA26" s="13"/>
      <c r="AB26" s="19"/>
      <c r="AC26" s="13"/>
      <c r="AD26" s="156"/>
      <c r="AE26" s="160"/>
      <c r="AF26" s="161"/>
      <c r="AG26" s="170"/>
    </row>
    <row r="27" spans="2:33" s="30" customFormat="1" ht="14.4" customHeight="1" x14ac:dyDescent="0.25">
      <c r="B27" s="218" t="s">
        <v>12</v>
      </c>
      <c r="C27" s="22">
        <f>E24+7</f>
        <v>44986</v>
      </c>
      <c r="D27" s="23" t="s">
        <v>2</v>
      </c>
      <c r="E27" s="22">
        <f>C27+3</f>
        <v>44989</v>
      </c>
      <c r="F27" s="33" t="str">
        <f>[1]SPL!C23</f>
        <v>*HONIARA</v>
      </c>
      <c r="G27" s="32">
        <f>[1]SPL!D23</f>
        <v>44629</v>
      </c>
      <c r="H27" s="32" t="str">
        <f>[1]SPL!E23</f>
        <v>-</v>
      </c>
      <c r="I27" s="171">
        <f>[1]SPL!F23</f>
        <v>44630</v>
      </c>
      <c r="J27" s="31" t="s">
        <v>12</v>
      </c>
      <c r="K27" s="150"/>
      <c r="L27" s="151" t="s">
        <v>2</v>
      </c>
      <c r="M27" s="150"/>
      <c r="N27" s="31" t="str">
        <f>[1]SPL!G23</f>
        <v>*HONIARA</v>
      </c>
      <c r="O27" s="22">
        <f>[1]SPL!H23</f>
        <v>44999</v>
      </c>
      <c r="P27" s="23" t="str">
        <f>[1]SPL!I23</f>
        <v>-</v>
      </c>
      <c r="Q27" s="22">
        <f>[1]SPL!J23</f>
        <v>44999</v>
      </c>
      <c r="R27" s="31" t="s">
        <v>12</v>
      </c>
      <c r="S27" s="150">
        <f>U24+9</f>
        <v>45015</v>
      </c>
      <c r="T27" s="151" t="s">
        <v>2</v>
      </c>
      <c r="U27" s="196">
        <f>S27+2</f>
        <v>45017</v>
      </c>
      <c r="V27" s="33" t="str">
        <f>[1]SPL!K23</f>
        <v>*HONIARA</v>
      </c>
      <c r="W27" s="119">
        <f>[1]SPL!L23</f>
        <v>45018</v>
      </c>
      <c r="X27" s="119" t="str">
        <f>[1]SPL!M23</f>
        <v>-</v>
      </c>
      <c r="Y27" s="119">
        <f>[1]SPL!N23</f>
        <v>45019</v>
      </c>
      <c r="Z27" s="31" t="s">
        <v>12</v>
      </c>
      <c r="AA27" s="13"/>
      <c r="AB27" s="19"/>
      <c r="AC27" s="13"/>
      <c r="AD27" s="156" t="str">
        <f>[1]SPL!O23</f>
        <v>*HONIARA</v>
      </c>
      <c r="AE27" s="157">
        <f>[1]SPL!P23</f>
        <v>45034</v>
      </c>
      <c r="AF27" s="158" t="str">
        <f>[1]SPL!Q23</f>
        <v>-</v>
      </c>
      <c r="AG27" s="177">
        <f>[1]SPL!R23</f>
        <v>45034</v>
      </c>
    </row>
    <row r="28" spans="2:33" s="30" customFormat="1" ht="14.4" customHeight="1" x14ac:dyDescent="0.25">
      <c r="B28" s="218" t="s">
        <v>13</v>
      </c>
      <c r="C28" s="22">
        <f>E27+4</f>
        <v>44993</v>
      </c>
      <c r="D28" s="23" t="s">
        <v>2</v>
      </c>
      <c r="E28" s="22">
        <f>C28</f>
        <v>44993</v>
      </c>
      <c r="F28" s="33" t="str">
        <f>[1]SPL!C24</f>
        <v>SANTO</v>
      </c>
      <c r="G28" s="119"/>
      <c r="H28" s="119" t="str">
        <f>[1]SPL!E24</f>
        <v>-</v>
      </c>
      <c r="I28" s="163"/>
      <c r="J28" s="31" t="s">
        <v>13</v>
      </c>
      <c r="K28" s="22">
        <f>M24+11</f>
        <v>44998</v>
      </c>
      <c r="L28" s="23" t="s">
        <v>2</v>
      </c>
      <c r="M28" s="22">
        <f>K28+3</f>
        <v>45001</v>
      </c>
      <c r="N28" s="31" t="str">
        <f>[1]SPL!G24</f>
        <v>SANTO</v>
      </c>
      <c r="O28" s="22">
        <f>[1]SPL!H24</f>
        <v>45002</v>
      </c>
      <c r="P28" s="23" t="str">
        <f>[1]SPL!I24</f>
        <v>-</v>
      </c>
      <c r="Q28" s="22">
        <f>[1]SPL!J24</f>
        <v>45002</v>
      </c>
      <c r="R28" s="31" t="s">
        <v>13</v>
      </c>
      <c r="S28" s="150">
        <f>U27+4</f>
        <v>45021</v>
      </c>
      <c r="T28" s="151" t="s">
        <v>2</v>
      </c>
      <c r="U28" s="196">
        <f t="shared" ref="U28:U30" si="0">S28+1</f>
        <v>45022</v>
      </c>
      <c r="V28" s="33" t="str">
        <f>[1]SPL!K24</f>
        <v>SANTO</v>
      </c>
      <c r="W28" s="119"/>
      <c r="X28" s="119"/>
      <c r="Y28" s="119"/>
      <c r="Z28" s="31" t="s">
        <v>13</v>
      </c>
      <c r="AA28" s="13">
        <f>AC21+13</f>
        <v>45030</v>
      </c>
      <c r="AB28" s="19" t="s">
        <v>2</v>
      </c>
      <c r="AC28" s="13">
        <f>AA28+1</f>
        <v>45031</v>
      </c>
      <c r="AD28" s="156" t="str">
        <f>[1]SPL!O24</f>
        <v>SANTO</v>
      </c>
      <c r="AE28" s="157">
        <f>[1]SPL!P24</f>
        <v>45037</v>
      </c>
      <c r="AF28" s="158" t="str">
        <f>[1]SPL!Q24</f>
        <v>-</v>
      </c>
      <c r="AG28" s="177">
        <f>[1]SPL!R24</f>
        <v>45037</v>
      </c>
    </row>
    <row r="29" spans="2:33" s="30" customFormat="1" ht="14.4" customHeight="1" x14ac:dyDescent="0.25">
      <c r="B29" s="124" t="s">
        <v>14</v>
      </c>
      <c r="C29" s="22">
        <f>E28+1</f>
        <v>44994</v>
      </c>
      <c r="D29" s="23" t="s">
        <v>2</v>
      </c>
      <c r="E29" s="22">
        <f>C29+1</f>
        <v>44995</v>
      </c>
      <c r="F29" s="33" t="str">
        <f>[1]SPL!C25</f>
        <v>PORT VILA</v>
      </c>
      <c r="G29" s="32">
        <f>[1]SPL!D25</f>
        <v>44633</v>
      </c>
      <c r="H29" s="32" t="str">
        <f>[1]SPL!E25</f>
        <v>-</v>
      </c>
      <c r="I29" s="171">
        <f>[1]SPL!F25</f>
        <v>44633</v>
      </c>
      <c r="J29" s="33" t="s">
        <v>14</v>
      </c>
      <c r="K29" s="22">
        <f>M28+1</f>
        <v>45002</v>
      </c>
      <c r="L29" s="23" t="s">
        <v>2</v>
      </c>
      <c r="M29" s="22">
        <f t="shared" ref="M29:M34" si="1">K29+1</f>
        <v>45003</v>
      </c>
      <c r="N29" s="31" t="str">
        <f>[1]SPL!G25</f>
        <v>PORT VILA</v>
      </c>
      <c r="O29" s="22">
        <f>[1]SPL!H25</f>
        <v>45003</v>
      </c>
      <c r="P29" s="23" t="str">
        <f>[1]SPL!I25</f>
        <v>-</v>
      </c>
      <c r="Q29" s="22">
        <f>[1]SPL!J25</f>
        <v>45003</v>
      </c>
      <c r="R29" s="33" t="s">
        <v>14</v>
      </c>
      <c r="S29" s="150">
        <f>U28+1</f>
        <v>45023</v>
      </c>
      <c r="T29" s="151" t="s">
        <v>2</v>
      </c>
      <c r="U29" s="196">
        <f>S29</f>
        <v>45023</v>
      </c>
      <c r="V29" s="33" t="str">
        <f>[1]SPL!K25</f>
        <v>PORT VILA</v>
      </c>
      <c r="W29" s="119">
        <f>[1]SPL!L25</f>
        <v>45021</v>
      </c>
      <c r="X29" s="119" t="str">
        <f>[1]SPL!M25</f>
        <v>-</v>
      </c>
      <c r="Y29" s="119">
        <f>[1]SPL!N25</f>
        <v>45022</v>
      </c>
      <c r="Z29" s="33" t="s">
        <v>14</v>
      </c>
      <c r="AA29" s="13">
        <f>AC28+1</f>
        <v>45032</v>
      </c>
      <c r="AB29" s="19" t="s">
        <v>2</v>
      </c>
      <c r="AC29" s="13">
        <f>AA29+1</f>
        <v>45033</v>
      </c>
      <c r="AD29" s="156" t="str">
        <f>[1]SPL!O25</f>
        <v>PORT VILA</v>
      </c>
      <c r="AE29" s="157">
        <f>[1]SPL!P25</f>
        <v>45038</v>
      </c>
      <c r="AF29" s="158" t="str">
        <f>[1]SPL!Q25</f>
        <v>-</v>
      </c>
      <c r="AG29" s="177">
        <f>[1]SPL!R25</f>
        <v>45038</v>
      </c>
    </row>
    <row r="30" spans="2:33" s="30" customFormat="1" ht="14.4" customHeight="1" x14ac:dyDescent="0.25">
      <c r="B30" s="124" t="s">
        <v>15</v>
      </c>
      <c r="C30" s="22">
        <f>E29+3</f>
        <v>44998</v>
      </c>
      <c r="D30" s="23" t="s">
        <v>2</v>
      </c>
      <c r="E30" s="22">
        <f>C30</f>
        <v>44998</v>
      </c>
      <c r="F30" s="33" t="str">
        <f>[1]SPL!C26</f>
        <v>NOUMEA</v>
      </c>
      <c r="G30" s="32">
        <f>[1]SPL!D26</f>
        <v>44634</v>
      </c>
      <c r="H30" s="32" t="str">
        <f>[1]SPL!E26</f>
        <v>-</v>
      </c>
      <c r="I30" s="171">
        <f>[1]SPL!F26</f>
        <v>44635</v>
      </c>
      <c r="J30" s="33" t="s">
        <v>16</v>
      </c>
      <c r="K30" s="22">
        <f>M29+2</f>
        <v>45005</v>
      </c>
      <c r="L30" s="23" t="s">
        <v>2</v>
      </c>
      <c r="M30" s="22">
        <f t="shared" si="1"/>
        <v>45006</v>
      </c>
      <c r="N30" s="31" t="str">
        <f>[1]SPL!G26</f>
        <v>NOUMEA</v>
      </c>
      <c r="O30" s="22">
        <f>[1]SPL!H26</f>
        <v>45005</v>
      </c>
      <c r="P30" s="23" t="str">
        <f>[1]SPL!I26</f>
        <v>-</v>
      </c>
      <c r="Q30" s="22">
        <f>[1]SPL!J26</f>
        <v>45005</v>
      </c>
      <c r="R30" s="33" t="s">
        <v>15</v>
      </c>
      <c r="S30" s="150">
        <f>U29+2</f>
        <v>45025</v>
      </c>
      <c r="T30" s="151" t="s">
        <v>2</v>
      </c>
      <c r="U30" s="196">
        <f t="shared" si="0"/>
        <v>45026</v>
      </c>
      <c r="V30" s="33" t="str">
        <f>[1]SPL!K26</f>
        <v>NOUMEA</v>
      </c>
      <c r="W30" s="119">
        <f>[1]SPL!L26</f>
        <v>45023</v>
      </c>
      <c r="X30" s="119" t="str">
        <f>[1]SPL!M26</f>
        <v>-</v>
      </c>
      <c r="Y30" s="119">
        <f>[1]SPL!N26</f>
        <v>45024</v>
      </c>
      <c r="Z30" s="33" t="s">
        <v>15</v>
      </c>
      <c r="AA30" s="13">
        <f>AC29+2</f>
        <v>45035</v>
      </c>
      <c r="AB30" s="19" t="s">
        <v>2</v>
      </c>
      <c r="AC30" s="13">
        <f>AA30+2</f>
        <v>45037</v>
      </c>
      <c r="AD30" s="156" t="str">
        <f>[1]SPL!O26</f>
        <v>NOUMEA</v>
      </c>
      <c r="AE30" s="157">
        <f>[1]SPL!P26</f>
        <v>45040</v>
      </c>
      <c r="AF30" s="158" t="str">
        <f>[1]SPL!Q26</f>
        <v>-</v>
      </c>
      <c r="AG30" s="177">
        <f>[1]SPL!R26</f>
        <v>45040</v>
      </c>
    </row>
    <row r="31" spans="2:33" s="30" customFormat="1" ht="14.4" customHeight="1" x14ac:dyDescent="0.25">
      <c r="B31" s="178" t="s">
        <v>17</v>
      </c>
      <c r="C31" s="22">
        <f>E30+1</f>
        <v>44999</v>
      </c>
      <c r="D31" s="23" t="s">
        <v>2</v>
      </c>
      <c r="E31" s="22">
        <f>C31+1</f>
        <v>45000</v>
      </c>
      <c r="F31" s="33" t="str">
        <f>[1]SPL!C27</f>
        <v>LAUTOKA</v>
      </c>
      <c r="G31" s="32">
        <f>[1]SPL!D27</f>
        <v>44638</v>
      </c>
      <c r="H31" s="32" t="str">
        <f>[1]SPL!E27</f>
        <v>-</v>
      </c>
      <c r="I31" s="171">
        <f>[1]SPL!F27</f>
        <v>44639</v>
      </c>
      <c r="J31" s="156" t="s">
        <v>18</v>
      </c>
      <c r="K31" s="150">
        <f>M30+1</f>
        <v>45007</v>
      </c>
      <c r="L31" s="151" t="s">
        <v>2</v>
      </c>
      <c r="M31" s="150">
        <f>K31+2</f>
        <v>45009</v>
      </c>
      <c r="N31" s="31" t="str">
        <f>[1]SPL!G27</f>
        <v>LAUTOKA</v>
      </c>
      <c r="O31" s="27">
        <f>[1]SPL!H27</f>
        <v>45008</v>
      </c>
      <c r="P31" s="28" t="str">
        <f>[1]SPL!I27</f>
        <v>-</v>
      </c>
      <c r="Q31" s="27">
        <f>[1]SPL!J27</f>
        <v>45009</v>
      </c>
      <c r="R31" s="156" t="s">
        <v>17</v>
      </c>
      <c r="S31" s="150">
        <f>U30+1</f>
        <v>45027</v>
      </c>
      <c r="T31" s="151" t="s">
        <v>2</v>
      </c>
      <c r="U31" s="196">
        <f>S31+1</f>
        <v>45028</v>
      </c>
      <c r="V31" s="33" t="str">
        <f>[1]SPL!K27</f>
        <v>LAUTOKA</v>
      </c>
      <c r="W31" s="119">
        <f>[1]SPL!L27</f>
        <v>45026</v>
      </c>
      <c r="X31" s="119" t="str">
        <f>[1]SPL!M27</f>
        <v>-</v>
      </c>
      <c r="Y31" s="119">
        <f>[1]SPL!N27</f>
        <v>45027</v>
      </c>
      <c r="Z31" s="33" t="s">
        <v>17</v>
      </c>
      <c r="AA31" s="13">
        <f>AC30</f>
        <v>45037</v>
      </c>
      <c r="AB31" s="19" t="s">
        <v>2</v>
      </c>
      <c r="AC31" s="13">
        <f>AA31+1</f>
        <v>45038</v>
      </c>
      <c r="AD31" s="156" t="str">
        <f>[1]SPL!O27</f>
        <v>LAUTOKA</v>
      </c>
      <c r="AE31" s="157">
        <f>[1]SPL!P27</f>
        <v>45043</v>
      </c>
      <c r="AF31" s="158" t="str">
        <f>[1]SPL!Q27</f>
        <v>-</v>
      </c>
      <c r="AG31" s="177">
        <f>[1]SPL!R27</f>
        <v>45044</v>
      </c>
    </row>
    <row r="32" spans="2:33" s="30" customFormat="1" ht="14.4" customHeight="1" x14ac:dyDescent="0.25">
      <c r="B32" s="178" t="s">
        <v>19</v>
      </c>
      <c r="C32" s="25"/>
      <c r="D32" s="26" t="s">
        <v>4</v>
      </c>
      <c r="E32" s="25"/>
      <c r="F32" s="33" t="str">
        <f>[1]SPL!C28</f>
        <v>SUVA</v>
      </c>
      <c r="G32" s="32">
        <f>[1]SPL!D28</f>
        <v>44639</v>
      </c>
      <c r="H32" s="32" t="str">
        <f>[1]SPL!E28</f>
        <v>-</v>
      </c>
      <c r="I32" s="171">
        <f>[1]SPL!F28</f>
        <v>44640</v>
      </c>
      <c r="J32" s="156" t="s">
        <v>19</v>
      </c>
      <c r="K32" s="150">
        <f>M31+3</f>
        <v>45012</v>
      </c>
      <c r="L32" s="151" t="s">
        <v>2</v>
      </c>
      <c r="M32" s="150">
        <f>K32</f>
        <v>45012</v>
      </c>
      <c r="N32" s="33" t="str">
        <f>[1]SPL!G28</f>
        <v>SUVA</v>
      </c>
      <c r="O32" s="27">
        <f>[1]SPL!H28</f>
        <v>45010</v>
      </c>
      <c r="P32" s="28" t="str">
        <f>[1]SPL!I28</f>
        <v>-</v>
      </c>
      <c r="Q32" s="27">
        <f>[1]SPL!J28</f>
        <v>45010</v>
      </c>
      <c r="R32" s="156" t="s">
        <v>19</v>
      </c>
      <c r="S32" s="25"/>
      <c r="T32" s="26" t="s">
        <v>4</v>
      </c>
      <c r="U32" s="117"/>
      <c r="V32" s="33" t="str">
        <f>[1]SPL!K28</f>
        <v>SUVA</v>
      </c>
      <c r="W32" s="119">
        <f>[1]SPL!L28</f>
        <v>45027</v>
      </c>
      <c r="X32" s="119" t="str">
        <f>[1]SPL!M28</f>
        <v>-</v>
      </c>
      <c r="Y32" s="119">
        <f>[1]SPL!N28</f>
        <v>45028</v>
      </c>
      <c r="Z32" s="33" t="s">
        <v>19</v>
      </c>
      <c r="AA32" s="13">
        <f>AC31+2</f>
        <v>45040</v>
      </c>
      <c r="AB32" s="19" t="s">
        <v>2</v>
      </c>
      <c r="AC32" s="13">
        <f>AA32+1</f>
        <v>45041</v>
      </c>
      <c r="AD32" s="156" t="str">
        <f>[1]SPL!O28</f>
        <v>SUVA</v>
      </c>
      <c r="AE32" s="157">
        <f>[1]SPL!P28</f>
        <v>45045</v>
      </c>
      <c r="AF32" s="158" t="str">
        <f>[1]SPL!Q28</f>
        <v>-</v>
      </c>
      <c r="AG32" s="177">
        <f>[1]SPL!R28</f>
        <v>45045</v>
      </c>
    </row>
    <row r="33" spans="2:33" s="30" customFormat="1" ht="14.4" customHeight="1" x14ac:dyDescent="0.25">
      <c r="B33" s="178" t="s">
        <v>21</v>
      </c>
      <c r="C33" s="22">
        <f>E31+2</f>
        <v>45002</v>
      </c>
      <c r="D33" s="23" t="s">
        <v>2</v>
      </c>
      <c r="E33" s="22">
        <f>C33+2</f>
        <v>45004</v>
      </c>
      <c r="F33" s="33" t="str">
        <f>[1]SPL!C29</f>
        <v>NUKU'ALOFA</v>
      </c>
      <c r="G33" s="32">
        <f>[1]SPL!D29</f>
        <v>44642</v>
      </c>
      <c r="H33" s="32" t="str">
        <f>[1]SPL!E29</f>
        <v>-</v>
      </c>
      <c r="I33" s="163">
        <f>[1]SPL!F29</f>
        <v>44642</v>
      </c>
      <c r="J33" s="156" t="s">
        <v>20</v>
      </c>
      <c r="K33" s="150">
        <f>M32+2</f>
        <v>45014</v>
      </c>
      <c r="L33" s="151" t="s">
        <v>2</v>
      </c>
      <c r="M33" s="150">
        <f t="shared" si="1"/>
        <v>45015</v>
      </c>
      <c r="N33" s="33" t="str">
        <f>[1]SPL!G29</f>
        <v>NUKU'ALOFA</v>
      </c>
      <c r="O33" s="27">
        <f>[1]SPL!H29</f>
        <v>45012</v>
      </c>
      <c r="P33" s="28" t="str">
        <f>[1]SPL!I29</f>
        <v>-</v>
      </c>
      <c r="Q33" s="27">
        <f>[1]SPL!J29</f>
        <v>45012</v>
      </c>
      <c r="R33" s="156" t="s">
        <v>21</v>
      </c>
      <c r="S33" s="150">
        <f>U31+3</f>
        <v>45031</v>
      </c>
      <c r="T33" s="151" t="s">
        <v>2</v>
      </c>
      <c r="U33" s="196">
        <f>S33+1</f>
        <v>45032</v>
      </c>
      <c r="V33" s="33" t="str">
        <f>[1]SPL!K29</f>
        <v>NUKU'ALOFA</v>
      </c>
      <c r="W33" s="119">
        <f>[1]SPL!L29</f>
        <v>45030</v>
      </c>
      <c r="X33" s="119" t="str">
        <f>[1]SPL!M29</f>
        <v>-</v>
      </c>
      <c r="Y33" s="119">
        <f>[1]SPL!N29</f>
        <v>45030</v>
      </c>
      <c r="Z33" s="33" t="s">
        <v>21</v>
      </c>
      <c r="AA33" s="13">
        <f>AC32+1</f>
        <v>45042</v>
      </c>
      <c r="AB33" s="19" t="s">
        <v>2</v>
      </c>
      <c r="AC33" s="13">
        <f>AA33+2</f>
        <v>45044</v>
      </c>
      <c r="AD33" s="156" t="str">
        <f>[1]SPL!O29</f>
        <v>NUKU'ALOFA</v>
      </c>
      <c r="AE33" s="157">
        <f>[1]SPL!P29</f>
        <v>45047</v>
      </c>
      <c r="AF33" s="158" t="str">
        <f>[1]SPL!Q29</f>
        <v>-</v>
      </c>
      <c r="AG33" s="177">
        <f>[1]SPL!R29</f>
        <v>45047</v>
      </c>
    </row>
    <row r="34" spans="2:33" s="30" customFormat="1" ht="14.4" customHeight="1" x14ac:dyDescent="0.25">
      <c r="B34" s="178" t="s">
        <v>22</v>
      </c>
      <c r="C34" s="22">
        <f>E33-1</f>
        <v>45003</v>
      </c>
      <c r="D34" s="23" t="s">
        <v>2</v>
      </c>
      <c r="E34" s="22">
        <f>C34+1</f>
        <v>45004</v>
      </c>
      <c r="F34" s="33" t="str">
        <f>[1]SPL!C30</f>
        <v>APIA</v>
      </c>
      <c r="G34" s="119">
        <f>[1]SPL!D30</f>
        <v>44644</v>
      </c>
      <c r="H34" s="119" t="str">
        <f>[1]SPL!E30</f>
        <v>-</v>
      </c>
      <c r="I34" s="163">
        <f>[1]SPL!F30</f>
        <v>44645</v>
      </c>
      <c r="J34" s="156" t="s">
        <v>22</v>
      </c>
      <c r="K34" s="150">
        <f>M33</f>
        <v>45015</v>
      </c>
      <c r="L34" s="151" t="s">
        <v>2</v>
      </c>
      <c r="M34" s="150">
        <f t="shared" si="1"/>
        <v>45016</v>
      </c>
      <c r="N34" s="33" t="str">
        <f>[1]SPL!G30</f>
        <v>APIA</v>
      </c>
      <c r="O34" s="27">
        <f>[1]SPL!H30</f>
        <v>45015</v>
      </c>
      <c r="P34" s="28" t="str">
        <f>[1]SPL!I30</f>
        <v>-</v>
      </c>
      <c r="Q34" s="27">
        <f>[1]SPL!J30</f>
        <v>45015</v>
      </c>
      <c r="R34" s="156" t="s">
        <v>22</v>
      </c>
      <c r="S34" s="150">
        <f>U33</f>
        <v>45032</v>
      </c>
      <c r="T34" s="151" t="s">
        <v>2</v>
      </c>
      <c r="U34" s="196">
        <f>S34+1</f>
        <v>45033</v>
      </c>
      <c r="V34" s="33" t="str">
        <f>[1]SPL!K30</f>
        <v>APIA</v>
      </c>
      <c r="W34" s="119">
        <f>[1]SPL!L30</f>
        <v>45032</v>
      </c>
      <c r="X34" s="119" t="str">
        <f>[1]SPL!M30</f>
        <v>-</v>
      </c>
      <c r="Y34" s="119">
        <f>[1]SPL!N30</f>
        <v>45033</v>
      </c>
      <c r="Z34" s="33" t="s">
        <v>22</v>
      </c>
      <c r="AA34" s="13">
        <f>AC33</f>
        <v>45044</v>
      </c>
      <c r="AB34" s="19" t="s">
        <v>2</v>
      </c>
      <c r="AC34" s="13">
        <f>AA34+1</f>
        <v>45045</v>
      </c>
      <c r="AD34" s="156" t="str">
        <f>[1]SPL!O30</f>
        <v>APIA</v>
      </c>
      <c r="AE34" s="157">
        <f>[1]SPL!P30</f>
        <v>45050</v>
      </c>
      <c r="AF34" s="158" t="str">
        <f>[1]SPL!Q30</f>
        <v>-</v>
      </c>
      <c r="AG34" s="177">
        <f>[1]SPL!R30</f>
        <v>45050</v>
      </c>
    </row>
    <row r="35" spans="2:33" s="30" customFormat="1" ht="14.4" customHeight="1" x14ac:dyDescent="0.25">
      <c r="B35" s="178" t="s">
        <v>23</v>
      </c>
      <c r="C35" s="150">
        <f>E34+11</f>
        <v>45015</v>
      </c>
      <c r="D35" s="162" t="s">
        <v>2</v>
      </c>
      <c r="E35" s="150">
        <f>C35+1</f>
        <v>45016</v>
      </c>
      <c r="F35" s="33" t="str">
        <f>[1]SPL!C31</f>
        <v>PAGOPAGO</v>
      </c>
      <c r="G35" s="119">
        <f>[1]SPL!D31</f>
        <v>44644</v>
      </c>
      <c r="H35" s="119" t="str">
        <f>[1]SPL!E31</f>
        <v>-</v>
      </c>
      <c r="I35" s="163">
        <f>[1]SPL!F31</f>
        <v>44645</v>
      </c>
      <c r="J35" s="156" t="s">
        <v>23</v>
      </c>
      <c r="K35" s="150"/>
      <c r="L35" s="162" t="s">
        <v>2</v>
      </c>
      <c r="M35" s="150"/>
      <c r="N35" s="33" t="str">
        <f>[1]SPL!G31</f>
        <v>PAGOPAGO</v>
      </c>
      <c r="O35" s="27">
        <f>[1]SPL!H31</f>
        <v>45015</v>
      </c>
      <c r="P35" s="28" t="str">
        <f>[1]SPL!I31</f>
        <v>-</v>
      </c>
      <c r="Q35" s="27">
        <f>[1]SPL!J31</f>
        <v>45015</v>
      </c>
      <c r="R35" s="156" t="s">
        <v>23</v>
      </c>
      <c r="S35" s="150">
        <f>U34+11</f>
        <v>45044</v>
      </c>
      <c r="T35" s="162" t="s">
        <v>2</v>
      </c>
      <c r="U35" s="196">
        <f>S35+2</f>
        <v>45046</v>
      </c>
      <c r="V35" s="33" t="str">
        <f>[1]SPL!K31</f>
        <v>PAGOPAGO</v>
      </c>
      <c r="W35" s="119">
        <f>[1]SPL!L31</f>
        <v>45032</v>
      </c>
      <c r="X35" s="119" t="str">
        <f>[1]SPL!M31</f>
        <v>-</v>
      </c>
      <c r="Y35" s="119">
        <f>[1]SPL!N31</f>
        <v>45033</v>
      </c>
      <c r="Z35" s="33" t="s">
        <v>23</v>
      </c>
      <c r="AA35" s="13"/>
      <c r="AB35" s="36"/>
      <c r="AC35" s="13"/>
      <c r="AD35" s="156" t="str">
        <f>[1]SPL!O31</f>
        <v>PAGOPAGO</v>
      </c>
      <c r="AE35" s="157">
        <f>[1]SPL!P31</f>
        <v>45050</v>
      </c>
      <c r="AF35" s="158" t="str">
        <f>[1]SPL!Q31</f>
        <v>-</v>
      </c>
      <c r="AG35" s="177">
        <f>[1]SPL!R31</f>
        <v>45050</v>
      </c>
    </row>
    <row r="36" spans="2:33" s="30" customFormat="1" ht="14.4" customHeight="1" x14ac:dyDescent="0.25">
      <c r="B36" s="218"/>
      <c r="C36" s="13"/>
      <c r="D36" s="19"/>
      <c r="E36" s="13"/>
      <c r="F36" s="33" t="str">
        <f>[1]SPL!C32</f>
        <v>PAPEETE</v>
      </c>
      <c r="G36" s="119">
        <f>[1]SPL!D32</f>
        <v>44649</v>
      </c>
      <c r="H36" s="119" t="str">
        <f>[1]SPL!E32</f>
        <v>-</v>
      </c>
      <c r="I36" s="163">
        <f>[1]SPL!F32</f>
        <v>44650</v>
      </c>
      <c r="J36" s="156"/>
      <c r="K36" s="13"/>
      <c r="L36" s="19"/>
      <c r="M36" s="13"/>
      <c r="N36" s="33" t="str">
        <f>[1]SPL!G32</f>
        <v>PAPEETE</v>
      </c>
      <c r="O36" s="13">
        <f>[1]SPL!H32</f>
        <v>45021</v>
      </c>
      <c r="P36" s="19" t="str">
        <f>[1]SPL!I32</f>
        <v>-</v>
      </c>
      <c r="Q36" s="13">
        <f>[1]SPL!J32</f>
        <v>45021</v>
      </c>
      <c r="R36" s="31"/>
      <c r="S36" s="27"/>
      <c r="T36" s="28"/>
      <c r="U36" s="116"/>
      <c r="V36" s="33" t="str">
        <f>[1]SPL!K32</f>
        <v>PAPEETE</v>
      </c>
      <c r="W36" s="119">
        <f>[1]SPL!L32</f>
        <v>45037</v>
      </c>
      <c r="X36" s="119" t="str">
        <f>[1]SPL!M32</f>
        <v>-</v>
      </c>
      <c r="Y36" s="119">
        <f>[1]SPL!N32</f>
        <v>45038</v>
      </c>
      <c r="Z36" s="31"/>
      <c r="AA36" s="13"/>
      <c r="AB36" s="19"/>
      <c r="AC36" s="13"/>
      <c r="AD36" s="33" t="str">
        <f>[1]SPL!O32</f>
        <v>PAPEETE</v>
      </c>
      <c r="AE36" s="119">
        <f>[1]SPL!P32</f>
        <v>45056</v>
      </c>
      <c r="AF36" s="126" t="str">
        <f>[1]SPL!Q32</f>
        <v>-</v>
      </c>
      <c r="AG36" s="179">
        <f>[1]SPL!R32</f>
        <v>45056</v>
      </c>
    </row>
    <row r="37" spans="2:33" s="30" customFormat="1" ht="14.4" customHeight="1" x14ac:dyDescent="0.25">
      <c r="B37" s="218"/>
      <c r="C37" s="27"/>
      <c r="D37" s="37"/>
      <c r="E37" s="27"/>
      <c r="F37" s="33" t="str">
        <f>[1]SPL!C33</f>
        <v>TARAWA</v>
      </c>
      <c r="G37" s="119">
        <f>[1]SPL!D33</f>
        <v>44658</v>
      </c>
      <c r="H37" s="126" t="str">
        <f>[1]SPL!E33</f>
        <v>-</v>
      </c>
      <c r="I37" s="148">
        <f>[1]SPL!F33</f>
        <v>44659</v>
      </c>
      <c r="J37" s="134"/>
      <c r="K37" s="135"/>
      <c r="L37" s="135"/>
      <c r="M37" s="135"/>
      <c r="N37" s="31"/>
      <c r="O37" s="27"/>
      <c r="P37" s="38"/>
      <c r="Q37" s="27"/>
      <c r="R37" s="31"/>
      <c r="S37" s="27"/>
      <c r="T37" s="37"/>
      <c r="U37" s="116"/>
      <c r="V37" s="33" t="str">
        <f>[1]SPL!K33</f>
        <v>TARAWA</v>
      </c>
      <c r="W37" s="39"/>
      <c r="X37" s="40" t="str">
        <f>[1]SPL!M33</f>
        <v>OMIT</v>
      </c>
      <c r="Y37" s="198"/>
      <c r="Z37" s="31"/>
      <c r="AA37" s="27"/>
      <c r="AB37" s="37"/>
      <c r="AC37" s="27"/>
      <c r="AD37" s="33"/>
      <c r="AE37" s="119"/>
      <c r="AF37" s="126"/>
      <c r="AG37" s="179"/>
    </row>
    <row r="38" spans="2:33" s="30" customFormat="1" ht="14.4" customHeight="1" thickBot="1" x14ac:dyDescent="0.3">
      <c r="B38" s="219"/>
      <c r="C38" s="42"/>
      <c r="D38" s="43"/>
      <c r="E38" s="42"/>
      <c r="F38" s="44"/>
      <c r="G38" s="131"/>
      <c r="H38" s="132"/>
      <c r="I38" s="164"/>
      <c r="J38" s="136"/>
      <c r="K38" s="137"/>
      <c r="L38" s="137"/>
      <c r="M38" s="137"/>
      <c r="N38" s="130"/>
      <c r="O38" s="128"/>
      <c r="P38" s="43"/>
      <c r="Q38" s="128"/>
      <c r="R38" s="130"/>
      <c r="S38" s="128"/>
      <c r="T38" s="129"/>
      <c r="U38" s="197"/>
      <c r="V38" s="44"/>
      <c r="W38" s="131"/>
      <c r="X38" s="132"/>
      <c r="Y38" s="199"/>
      <c r="Z38" s="46"/>
      <c r="AA38" s="42"/>
      <c r="AB38" s="43"/>
      <c r="AC38" s="42"/>
      <c r="AD38" s="44"/>
      <c r="AE38" s="41"/>
      <c r="AF38" s="45"/>
      <c r="AG38" s="180"/>
    </row>
    <row r="39" spans="2:33" ht="14.25" customHeight="1" x14ac:dyDescent="0.25">
      <c r="B39" s="221" t="s">
        <v>24</v>
      </c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</row>
    <row r="40" spans="2:33" ht="14.25" customHeight="1" x14ac:dyDescent="0.25">
      <c r="B40" s="220" t="s">
        <v>25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</row>
    <row r="41" spans="2:33" ht="14.25" customHeight="1" x14ac:dyDescent="0.25">
      <c r="B41" s="220" t="s">
        <v>26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</row>
    <row r="42" spans="2:33" ht="14.25" customHeight="1" thickBot="1" x14ac:dyDescent="0.3">
      <c r="B42" s="220" t="s">
        <v>27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</row>
    <row r="43" spans="2:33" ht="14.4" customHeight="1" x14ac:dyDescent="0.25">
      <c r="B43" s="229" t="s">
        <v>92</v>
      </c>
      <c r="C43" s="224"/>
      <c r="D43" s="224"/>
      <c r="E43" s="224"/>
      <c r="F43" s="223" t="s">
        <v>95</v>
      </c>
      <c r="G43" s="224"/>
      <c r="H43" s="224"/>
      <c r="I43" s="232"/>
      <c r="J43" s="223" t="s">
        <v>97</v>
      </c>
      <c r="K43" s="224"/>
      <c r="L43" s="224"/>
      <c r="M43" s="224"/>
      <c r="N43" s="223" t="s">
        <v>98</v>
      </c>
      <c r="O43" s="224"/>
      <c r="P43" s="224"/>
      <c r="Q43" s="224"/>
      <c r="R43" s="223" t="s">
        <v>100</v>
      </c>
      <c r="S43" s="224"/>
      <c r="T43" s="224"/>
      <c r="U43" s="232"/>
      <c r="V43" s="223" t="s">
        <v>102</v>
      </c>
      <c r="W43" s="224"/>
      <c r="X43" s="224"/>
      <c r="Y43" s="232"/>
      <c r="Z43" s="224" t="s">
        <v>101</v>
      </c>
      <c r="AA43" s="224"/>
      <c r="AB43" s="224"/>
      <c r="AC43" s="224"/>
      <c r="AD43" s="239" t="s">
        <v>105</v>
      </c>
      <c r="AE43" s="240"/>
      <c r="AF43" s="240"/>
      <c r="AG43" s="241"/>
    </row>
    <row r="44" spans="2:33" ht="13.2" customHeight="1" x14ac:dyDescent="0.25">
      <c r="B44" s="230"/>
      <c r="C44" s="226"/>
      <c r="D44" s="226"/>
      <c r="E44" s="226"/>
      <c r="F44" s="225"/>
      <c r="G44" s="226"/>
      <c r="H44" s="226"/>
      <c r="I44" s="233"/>
      <c r="J44" s="225"/>
      <c r="K44" s="226"/>
      <c r="L44" s="226"/>
      <c r="M44" s="226"/>
      <c r="N44" s="225"/>
      <c r="O44" s="226"/>
      <c r="P44" s="226"/>
      <c r="Q44" s="226"/>
      <c r="R44" s="225"/>
      <c r="S44" s="226"/>
      <c r="T44" s="226"/>
      <c r="U44" s="233"/>
      <c r="V44" s="225"/>
      <c r="W44" s="226"/>
      <c r="X44" s="226"/>
      <c r="Y44" s="233"/>
      <c r="Z44" s="226"/>
      <c r="AA44" s="226"/>
      <c r="AB44" s="226"/>
      <c r="AC44" s="226"/>
      <c r="AD44" s="242"/>
      <c r="AE44" s="243"/>
      <c r="AF44" s="243"/>
      <c r="AG44" s="244"/>
    </row>
    <row r="45" spans="2:33" ht="13.8" customHeight="1" thickBot="1" x14ac:dyDescent="0.3">
      <c r="B45" s="231"/>
      <c r="C45" s="228"/>
      <c r="D45" s="228"/>
      <c r="E45" s="228"/>
      <c r="F45" s="227"/>
      <c r="G45" s="228"/>
      <c r="H45" s="228"/>
      <c r="I45" s="234"/>
      <c r="J45" s="227"/>
      <c r="K45" s="228"/>
      <c r="L45" s="228"/>
      <c r="M45" s="228"/>
      <c r="N45" s="227"/>
      <c r="O45" s="228"/>
      <c r="P45" s="228"/>
      <c r="Q45" s="228"/>
      <c r="R45" s="227"/>
      <c r="S45" s="228"/>
      <c r="T45" s="228"/>
      <c r="U45" s="234"/>
      <c r="V45" s="227"/>
      <c r="W45" s="228"/>
      <c r="X45" s="228"/>
      <c r="Y45" s="234"/>
      <c r="Z45" s="228"/>
      <c r="AA45" s="228"/>
      <c r="AB45" s="228"/>
      <c r="AC45" s="228"/>
      <c r="AD45" s="245"/>
      <c r="AE45" s="246"/>
      <c r="AF45" s="246"/>
      <c r="AG45" s="247"/>
    </row>
    <row r="46" spans="2:33" ht="14.4" thickTop="1" x14ac:dyDescent="0.25">
      <c r="B46" s="216"/>
      <c r="C46" s="13"/>
      <c r="D46" s="14"/>
      <c r="E46" s="15"/>
      <c r="F46" s="16"/>
      <c r="G46" s="13"/>
      <c r="H46" s="14"/>
      <c r="I46" s="115"/>
      <c r="J46" s="16"/>
      <c r="K46" s="13"/>
      <c r="L46" s="14"/>
      <c r="M46" s="15"/>
      <c r="N46" s="17"/>
      <c r="O46" s="13"/>
      <c r="P46" s="14"/>
      <c r="Q46" s="15"/>
      <c r="R46" s="17"/>
      <c r="S46" s="13"/>
      <c r="T46" s="14"/>
      <c r="U46" s="195"/>
      <c r="V46" s="16"/>
      <c r="W46" s="13"/>
      <c r="X46" s="14"/>
      <c r="Y46" s="115"/>
      <c r="Z46" s="200"/>
      <c r="AA46" s="13"/>
      <c r="AB46" s="14"/>
      <c r="AC46" s="15"/>
      <c r="AD46" s="16"/>
      <c r="AE46" s="13"/>
      <c r="AF46" s="14"/>
      <c r="AG46" s="127"/>
    </row>
    <row r="47" spans="2:33" ht="14.4" customHeight="1" x14ac:dyDescent="0.25">
      <c r="B47" s="217"/>
      <c r="C47" s="13"/>
      <c r="D47" s="19"/>
      <c r="E47" s="13"/>
      <c r="F47" s="20"/>
      <c r="G47" s="13"/>
      <c r="H47" s="19"/>
      <c r="I47" s="115"/>
      <c r="J47" s="20"/>
      <c r="K47" s="13"/>
      <c r="L47" s="19"/>
      <c r="M47" s="13"/>
      <c r="N47" s="21"/>
      <c r="O47" s="13"/>
      <c r="P47" s="19"/>
      <c r="Q47" s="13"/>
      <c r="R47" s="21"/>
      <c r="S47" s="13"/>
      <c r="T47" s="19"/>
      <c r="U47" s="115"/>
      <c r="V47" s="20"/>
      <c r="W47" s="13"/>
      <c r="X47" s="19"/>
      <c r="Y47" s="115"/>
      <c r="Z47" s="201"/>
      <c r="AA47" s="13"/>
      <c r="AB47" s="19"/>
      <c r="AC47" s="13"/>
      <c r="AD47" s="20"/>
      <c r="AE47" s="13"/>
      <c r="AF47" s="19"/>
      <c r="AG47" s="18"/>
    </row>
    <row r="48" spans="2:33" ht="13.8" x14ac:dyDescent="0.25">
      <c r="B48" s="122" t="s">
        <v>1</v>
      </c>
      <c r="C48" s="150">
        <v>45025</v>
      </c>
      <c r="D48" s="151" t="s">
        <v>2</v>
      </c>
      <c r="E48" s="150">
        <f>C48+1</f>
        <v>45026</v>
      </c>
      <c r="F48" s="24" t="s">
        <v>3</v>
      </c>
      <c r="G48" s="25"/>
      <c r="H48" s="26" t="s">
        <v>4</v>
      </c>
      <c r="I48" s="117"/>
      <c r="J48" s="24" t="s">
        <v>1</v>
      </c>
      <c r="K48" s="150">
        <v>45037</v>
      </c>
      <c r="L48" s="151" t="s">
        <v>96</v>
      </c>
      <c r="M48" s="150">
        <f>K48+1</f>
        <v>45038</v>
      </c>
      <c r="N48" s="24"/>
      <c r="O48" s="13"/>
      <c r="P48" s="19"/>
      <c r="Q48" s="13"/>
      <c r="R48" s="24" t="s">
        <v>1</v>
      </c>
      <c r="S48" s="150">
        <v>45055</v>
      </c>
      <c r="T48" s="151" t="s">
        <v>2</v>
      </c>
      <c r="U48" s="196">
        <f>S48+1</f>
        <v>45056</v>
      </c>
      <c r="V48" s="24" t="s">
        <v>3</v>
      </c>
      <c r="W48" s="25"/>
      <c r="X48" s="26" t="s">
        <v>4</v>
      </c>
      <c r="Y48" s="117"/>
      <c r="Z48" s="202" t="s">
        <v>1</v>
      </c>
      <c r="AA48" s="150">
        <v>45067</v>
      </c>
      <c r="AB48" s="151" t="s">
        <v>2</v>
      </c>
      <c r="AC48" s="150">
        <f>AA48+1</f>
        <v>45068</v>
      </c>
      <c r="AD48" s="24"/>
      <c r="AE48" s="13"/>
      <c r="AF48" s="19"/>
      <c r="AG48" s="18"/>
    </row>
    <row r="49" spans="2:33" ht="14.4" customHeight="1" x14ac:dyDescent="0.25">
      <c r="B49" s="122" t="s">
        <v>6</v>
      </c>
      <c r="C49" s="25"/>
      <c r="D49" s="26" t="s">
        <v>99</v>
      </c>
      <c r="E49" s="25"/>
      <c r="F49" s="24"/>
      <c r="G49" s="27"/>
      <c r="H49" s="28"/>
      <c r="I49" s="116"/>
      <c r="J49" s="24" t="s">
        <v>6</v>
      </c>
      <c r="K49" s="150">
        <f>M48+3</f>
        <v>45041</v>
      </c>
      <c r="L49" s="189" t="s">
        <v>96</v>
      </c>
      <c r="M49" s="150">
        <f>K49+1</f>
        <v>45042</v>
      </c>
      <c r="N49" s="24"/>
      <c r="O49" s="13"/>
      <c r="P49" s="19"/>
      <c r="Q49" s="13"/>
      <c r="R49" s="24" t="s">
        <v>6</v>
      </c>
      <c r="S49" s="150">
        <f>U48+3</f>
        <v>45059</v>
      </c>
      <c r="T49" s="151" t="s">
        <v>2</v>
      </c>
      <c r="U49" s="196">
        <f>S49+1</f>
        <v>45060</v>
      </c>
      <c r="V49" s="24"/>
      <c r="W49" s="27"/>
      <c r="X49" s="28"/>
      <c r="Y49" s="116"/>
      <c r="Z49" s="202" t="s">
        <v>6</v>
      </c>
      <c r="AA49" s="150">
        <f>AC48+2</f>
        <v>45070</v>
      </c>
      <c r="AB49" s="151" t="s">
        <v>2</v>
      </c>
      <c r="AC49" s="150">
        <f>AA49+2</f>
        <v>45072</v>
      </c>
      <c r="AD49" s="24"/>
      <c r="AE49" s="27"/>
      <c r="AF49" s="28"/>
      <c r="AG49" s="34"/>
    </row>
    <row r="50" spans="2:33" ht="14.4" customHeight="1" x14ac:dyDescent="0.25">
      <c r="B50" s="122" t="s">
        <v>7</v>
      </c>
      <c r="C50" s="150"/>
      <c r="D50" s="151" t="s">
        <v>2</v>
      </c>
      <c r="E50" s="150"/>
      <c r="F50" s="24"/>
      <c r="G50" s="13"/>
      <c r="H50" s="19"/>
      <c r="I50" s="115"/>
      <c r="J50" s="24" t="s">
        <v>7</v>
      </c>
      <c r="K50" s="150">
        <f>M49+1</f>
        <v>45043</v>
      </c>
      <c r="L50" s="151" t="s">
        <v>96</v>
      </c>
      <c r="M50" s="150">
        <f>K50+1</f>
        <v>45044</v>
      </c>
      <c r="N50" s="24"/>
      <c r="O50" s="13"/>
      <c r="P50" s="19"/>
      <c r="Q50" s="13"/>
      <c r="R50" s="24" t="s">
        <v>7</v>
      </c>
      <c r="S50" s="150"/>
      <c r="T50" s="151"/>
      <c r="U50" s="196"/>
      <c r="V50" s="24"/>
      <c r="W50" s="13"/>
      <c r="X50" s="19"/>
      <c r="Y50" s="115"/>
      <c r="Z50" s="202" t="s">
        <v>7</v>
      </c>
      <c r="AA50" s="150">
        <f>AC49+1</f>
        <v>45073</v>
      </c>
      <c r="AB50" s="151" t="s">
        <v>2</v>
      </c>
      <c r="AC50" s="150">
        <f>AA50+2</f>
        <v>45075</v>
      </c>
      <c r="AD50" s="24"/>
      <c r="AE50" s="13"/>
      <c r="AF50" s="19"/>
      <c r="AG50" s="18"/>
    </row>
    <row r="51" spans="2:33" ht="13.8" x14ac:dyDescent="0.25">
      <c r="B51" s="123"/>
      <c r="C51" s="150"/>
      <c r="D51" s="151"/>
      <c r="E51" s="150"/>
      <c r="F51" s="29"/>
      <c r="G51" s="13"/>
      <c r="H51" s="19"/>
      <c r="I51" s="115"/>
      <c r="J51" s="29"/>
      <c r="K51" s="150"/>
      <c r="L51" s="151"/>
      <c r="M51" s="150"/>
      <c r="N51" s="159"/>
      <c r="O51" s="150"/>
      <c r="P51" s="151"/>
      <c r="Q51" s="150"/>
      <c r="R51" s="29"/>
      <c r="S51" s="150"/>
      <c r="T51" s="151"/>
      <c r="U51" s="196"/>
      <c r="V51" s="29"/>
      <c r="W51" s="13"/>
      <c r="X51" s="19"/>
      <c r="Y51" s="115"/>
      <c r="Z51" s="203"/>
      <c r="AA51" s="13"/>
      <c r="AB51" s="19"/>
      <c r="AC51" s="13"/>
      <c r="AD51" s="29"/>
      <c r="AE51" s="13"/>
      <c r="AF51" s="19"/>
      <c r="AG51" s="18"/>
    </row>
    <row r="52" spans="2:33" ht="14.4" customHeight="1" x14ac:dyDescent="0.25">
      <c r="B52" s="124" t="s">
        <v>8</v>
      </c>
      <c r="C52" s="150">
        <f>E48+3</f>
        <v>45029</v>
      </c>
      <c r="D52" s="151" t="s">
        <v>2</v>
      </c>
      <c r="E52" s="150">
        <f>C52+3</f>
        <v>45032</v>
      </c>
      <c r="F52" s="156" t="str">
        <f>[1]SPL!C43</f>
        <v>BUSAN</v>
      </c>
      <c r="G52" s="157">
        <f>[1]SPL!D43</f>
        <v>45033</v>
      </c>
      <c r="H52" s="157" t="str">
        <f>[1]SPL!E43</f>
        <v>-</v>
      </c>
      <c r="I52" s="165">
        <f>[1]SPL!F43</f>
        <v>45035</v>
      </c>
      <c r="J52" s="31" t="s">
        <v>8</v>
      </c>
      <c r="K52" s="150">
        <f>M50+2</f>
        <v>45046</v>
      </c>
      <c r="L52" s="151" t="s">
        <v>96</v>
      </c>
      <c r="M52" s="150">
        <f>K52+3</f>
        <v>45049</v>
      </c>
      <c r="N52" s="156" t="str">
        <f>[1]SPL!G43</f>
        <v>BUSAN</v>
      </c>
      <c r="O52" s="150">
        <f>[1]SPL!H43</f>
        <v>45049</v>
      </c>
      <c r="P52" s="151" t="str">
        <f>[1]SPL!I43</f>
        <v>-</v>
      </c>
      <c r="Q52" s="150">
        <f>[1]SPL!J43</f>
        <v>45050</v>
      </c>
      <c r="R52" s="33" t="s">
        <v>8</v>
      </c>
      <c r="S52" s="150">
        <f>U49+2</f>
        <v>45062</v>
      </c>
      <c r="T52" s="151" t="s">
        <v>2</v>
      </c>
      <c r="U52" s="196">
        <f>S52+2</f>
        <v>45064</v>
      </c>
      <c r="V52" s="33" t="str">
        <f>[1]SPL!K43</f>
        <v>BUSAN</v>
      </c>
      <c r="W52" s="157">
        <f>[1]SPL!L43</f>
        <v>45065</v>
      </c>
      <c r="X52" s="157" t="str">
        <f>[1]SPL!M43</f>
        <v>-</v>
      </c>
      <c r="Y52" s="165">
        <f>[1]SPL!N43</f>
        <v>45067</v>
      </c>
      <c r="Z52" s="204" t="s">
        <v>8</v>
      </c>
      <c r="AA52" s="13">
        <f>AC50+2</f>
        <v>45077</v>
      </c>
      <c r="AB52" s="19" t="s">
        <v>2</v>
      </c>
      <c r="AC52" s="13">
        <f>AA52+3</f>
        <v>45080</v>
      </c>
      <c r="AD52" s="156" t="str">
        <f>[1]SPL!O43</f>
        <v>BUSAN</v>
      </c>
      <c r="AE52" s="157">
        <f>[1]SPL!P43</f>
        <v>45081</v>
      </c>
      <c r="AF52" s="158" t="str">
        <f>[1]SPL!Q43</f>
        <v>-</v>
      </c>
      <c r="AG52" s="177">
        <f>[1]SPL!R43</f>
        <v>45082</v>
      </c>
    </row>
    <row r="53" spans="2:33" ht="14.4" customHeight="1" x14ac:dyDescent="0.25">
      <c r="B53" s="124" t="s">
        <v>9</v>
      </c>
      <c r="C53" s="150"/>
      <c r="D53" s="151" t="s">
        <v>2</v>
      </c>
      <c r="E53" s="150"/>
      <c r="F53" s="156" t="str">
        <f>[1]SPL!C44</f>
        <v>KOBE</v>
      </c>
      <c r="G53" s="157">
        <f>[1]SPL!D44</f>
        <v>45037</v>
      </c>
      <c r="H53" s="157" t="str">
        <f>[1]SPL!E44</f>
        <v>-</v>
      </c>
      <c r="I53" s="165">
        <f>[1]SPL!F44</f>
        <v>45037</v>
      </c>
      <c r="J53" s="31" t="s">
        <v>9</v>
      </c>
      <c r="K53" s="150"/>
      <c r="L53" s="151" t="s">
        <v>96</v>
      </c>
      <c r="M53" s="150"/>
      <c r="N53" s="156" t="str">
        <f>[1]SPL!G44</f>
        <v>KOBE</v>
      </c>
      <c r="O53" s="150">
        <f>[1]SPL!H44</f>
        <v>45052</v>
      </c>
      <c r="P53" s="151" t="str">
        <f>[1]SPL!I44</f>
        <v>-</v>
      </c>
      <c r="Q53" s="150">
        <f>[1]SPL!J44</f>
        <v>45052</v>
      </c>
      <c r="R53" s="33" t="s">
        <v>9</v>
      </c>
      <c r="S53" s="150"/>
      <c r="T53" s="151" t="s">
        <v>2</v>
      </c>
      <c r="U53" s="196"/>
      <c r="V53" s="33" t="str">
        <f>[1]SPL!K44</f>
        <v>KOBE</v>
      </c>
      <c r="W53" s="157">
        <f>[1]SPL!L44</f>
        <v>45069</v>
      </c>
      <c r="X53" s="157" t="str">
        <f>[1]SPL!M44</f>
        <v>-</v>
      </c>
      <c r="Y53" s="165">
        <f>[1]SPL!N44</f>
        <v>45069</v>
      </c>
      <c r="Z53" s="204" t="s">
        <v>9</v>
      </c>
      <c r="AA53" s="13"/>
      <c r="AB53" s="19"/>
      <c r="AC53" s="13"/>
      <c r="AD53" s="156" t="str">
        <f>[1]SPL!O44</f>
        <v>KOBE</v>
      </c>
      <c r="AE53" s="157">
        <f>[1]SPL!P44</f>
        <v>45084</v>
      </c>
      <c r="AF53" s="158" t="str">
        <f>[1]SPL!Q44</f>
        <v>-</v>
      </c>
      <c r="AG53" s="177">
        <f>[1]SPL!R44</f>
        <v>45084</v>
      </c>
    </row>
    <row r="54" spans="2:33" ht="13.8" x14ac:dyDescent="0.25">
      <c r="B54" s="124" t="s">
        <v>10</v>
      </c>
      <c r="C54" s="150"/>
      <c r="D54" s="151" t="s">
        <v>2</v>
      </c>
      <c r="E54" s="150"/>
      <c r="F54" s="156" t="str">
        <f>[1]SPL!C45</f>
        <v>NAGOYA</v>
      </c>
      <c r="G54" s="157">
        <f>[1]SPL!D45</f>
        <v>45038</v>
      </c>
      <c r="H54" s="157" t="str">
        <f>[1]SPL!E45</f>
        <v>-</v>
      </c>
      <c r="I54" s="165">
        <f>[1]SPL!F45</f>
        <v>45038</v>
      </c>
      <c r="J54" s="31" t="s">
        <v>10</v>
      </c>
      <c r="K54" s="150"/>
      <c r="L54" s="151" t="s">
        <v>96</v>
      </c>
      <c r="M54" s="150"/>
      <c r="N54" s="156" t="str">
        <f>[1]SPL!G45</f>
        <v>NAGOYA</v>
      </c>
      <c r="O54" s="150">
        <f>[1]SPL!H45</f>
        <v>45054</v>
      </c>
      <c r="P54" s="151" t="str">
        <f>[1]SPL!I45</f>
        <v>-</v>
      </c>
      <c r="Q54" s="150">
        <f>[1]SPL!J45</f>
        <v>45054</v>
      </c>
      <c r="R54" s="33" t="s">
        <v>10</v>
      </c>
      <c r="S54" s="150"/>
      <c r="T54" s="151" t="s">
        <v>2</v>
      </c>
      <c r="U54" s="196"/>
      <c r="V54" s="33" t="str">
        <f>[1]SPL!K45</f>
        <v>NAGOYA</v>
      </c>
      <c r="W54" s="157">
        <f>[1]SPL!L45</f>
        <v>45070</v>
      </c>
      <c r="X54" s="157" t="str">
        <f>[1]SPL!M45</f>
        <v>-</v>
      </c>
      <c r="Y54" s="165">
        <f>[1]SPL!N45</f>
        <v>45070</v>
      </c>
      <c r="Z54" s="204" t="s">
        <v>10</v>
      </c>
      <c r="AA54" s="13"/>
      <c r="AB54" s="19"/>
      <c r="AC54" s="13"/>
      <c r="AD54" s="156" t="str">
        <f>[1]SPL!O45</f>
        <v>NAGOYA</v>
      </c>
      <c r="AE54" s="157">
        <f>[1]SPL!P45</f>
        <v>45085</v>
      </c>
      <c r="AF54" s="158" t="str">
        <f>[1]SPL!Q45</f>
        <v>-</v>
      </c>
      <c r="AG54" s="177">
        <f>[1]SPL!R45</f>
        <v>45085</v>
      </c>
    </row>
    <row r="55" spans="2:33" ht="14.4" customHeight="1" x14ac:dyDescent="0.25">
      <c r="B55" s="124" t="s">
        <v>11</v>
      </c>
      <c r="C55" s="150">
        <f>E52+2</f>
        <v>45034</v>
      </c>
      <c r="D55" s="151" t="s">
        <v>2</v>
      </c>
      <c r="E55" s="150">
        <f>C55</f>
        <v>45034</v>
      </c>
      <c r="F55" s="156" t="str">
        <f>[1]SPL!C46</f>
        <v>YOKOHAMA</v>
      </c>
      <c r="G55" s="157">
        <f>[1]SPL!D46</f>
        <v>45040</v>
      </c>
      <c r="H55" s="157" t="str">
        <f>[1]SPL!E46</f>
        <v>-</v>
      </c>
      <c r="I55" s="165">
        <f>[1]SPL!F46</f>
        <v>45040</v>
      </c>
      <c r="J55" s="31" t="s">
        <v>11</v>
      </c>
      <c r="K55" s="150">
        <f>M52+1</f>
        <v>45050</v>
      </c>
      <c r="L55" s="151" t="s">
        <v>96</v>
      </c>
      <c r="M55" s="150">
        <f>K55+1</f>
        <v>45051</v>
      </c>
      <c r="N55" s="33" t="str">
        <f>[1]SPL!G46</f>
        <v>YOKOHAMA</v>
      </c>
      <c r="O55" s="13">
        <f>[1]SPL!H46</f>
        <v>45055</v>
      </c>
      <c r="P55" s="19" t="str">
        <f>[1]SPL!I46</f>
        <v>-</v>
      </c>
      <c r="Q55" s="13">
        <f>[1]SPL!J46</f>
        <v>45055</v>
      </c>
      <c r="R55" s="33" t="s">
        <v>11</v>
      </c>
      <c r="S55" s="150">
        <f>U52+2</f>
        <v>45066</v>
      </c>
      <c r="T55" s="151" t="s">
        <v>2</v>
      </c>
      <c r="U55" s="196">
        <f>S55+1</f>
        <v>45067</v>
      </c>
      <c r="V55" s="33" t="str">
        <f>[1]SPL!K46</f>
        <v>YOKOHAMA</v>
      </c>
      <c r="W55" s="157">
        <f>[1]SPL!L46</f>
        <v>45071</v>
      </c>
      <c r="X55" s="157" t="str">
        <f>[1]SPL!M46</f>
        <v>-</v>
      </c>
      <c r="Y55" s="165">
        <f>[1]SPL!N46</f>
        <v>45071</v>
      </c>
      <c r="Z55" s="204" t="s">
        <v>84</v>
      </c>
      <c r="AA55" s="25"/>
      <c r="AB55" s="26" t="s">
        <v>4</v>
      </c>
      <c r="AC55" s="25"/>
      <c r="AD55" s="156" t="str">
        <f>[1]SPL!O46</f>
        <v>YOKOHAMA</v>
      </c>
      <c r="AE55" s="157">
        <f>[1]SPL!P46</f>
        <v>45086</v>
      </c>
      <c r="AF55" s="158" t="str">
        <f>[1]SPL!Q46</f>
        <v>-</v>
      </c>
      <c r="AG55" s="177">
        <f>[1]SPL!R46</f>
        <v>45086</v>
      </c>
    </row>
    <row r="56" spans="2:33" ht="14.4" customHeight="1" x14ac:dyDescent="0.25">
      <c r="B56" s="123"/>
      <c r="C56" s="150"/>
      <c r="D56" s="151"/>
      <c r="E56" s="150"/>
      <c r="F56" s="29"/>
      <c r="G56" s="120"/>
      <c r="H56" s="121"/>
      <c r="I56" s="149"/>
      <c r="J56" s="35"/>
      <c r="K56" s="150"/>
      <c r="L56" s="151"/>
      <c r="M56" s="150"/>
      <c r="N56" s="29"/>
      <c r="O56" s="13"/>
      <c r="P56" s="19"/>
      <c r="Q56" s="13"/>
      <c r="R56" s="29"/>
      <c r="S56" s="150"/>
      <c r="T56" s="151"/>
      <c r="U56" s="196"/>
      <c r="V56" s="29"/>
      <c r="W56" s="160"/>
      <c r="X56" s="161"/>
      <c r="Y56" s="181"/>
      <c r="Z56" s="203"/>
      <c r="AA56" s="13"/>
      <c r="AB56" s="19"/>
      <c r="AC56" s="13"/>
      <c r="AD56" s="159"/>
      <c r="AE56" s="160"/>
      <c r="AF56" s="161"/>
      <c r="AG56" s="170"/>
    </row>
    <row r="57" spans="2:33" ht="14.4" customHeight="1" x14ac:dyDescent="0.25">
      <c r="B57" s="218"/>
      <c r="C57" s="150"/>
      <c r="D57" s="151"/>
      <c r="E57" s="150"/>
      <c r="F57" s="33"/>
      <c r="G57" s="120"/>
      <c r="H57" s="121"/>
      <c r="I57" s="149"/>
      <c r="J57" s="31"/>
      <c r="K57" s="150"/>
      <c r="L57" s="151"/>
      <c r="M57" s="150"/>
      <c r="N57" s="31"/>
      <c r="O57" s="27"/>
      <c r="P57" s="28"/>
      <c r="Q57" s="27"/>
      <c r="R57" s="31"/>
      <c r="S57" s="150"/>
      <c r="T57" s="151"/>
      <c r="U57" s="196"/>
      <c r="V57" s="33"/>
      <c r="W57" s="160"/>
      <c r="X57" s="161"/>
      <c r="Y57" s="181"/>
      <c r="Z57" s="205"/>
      <c r="AA57" s="13"/>
      <c r="AB57" s="19"/>
      <c r="AC57" s="13"/>
      <c r="AD57" s="156"/>
      <c r="AE57" s="160"/>
      <c r="AF57" s="161"/>
      <c r="AG57" s="170"/>
    </row>
    <row r="58" spans="2:33" ht="14.4" customHeight="1" x14ac:dyDescent="0.25">
      <c r="B58" s="218" t="s">
        <v>12</v>
      </c>
      <c r="C58" s="150">
        <f>E55+9</f>
        <v>45043</v>
      </c>
      <c r="D58" s="151" t="s">
        <v>2</v>
      </c>
      <c r="E58" s="150">
        <f>C58+2</f>
        <v>45045</v>
      </c>
      <c r="F58" s="33" t="str">
        <f>[1]SPL!C50</f>
        <v>*HONIARA</v>
      </c>
      <c r="G58" s="119">
        <f>[1]SPL!D50</f>
        <v>45051</v>
      </c>
      <c r="H58" s="119" t="str">
        <f>[1]SPL!E50</f>
        <v>-</v>
      </c>
      <c r="I58" s="163">
        <f>[1]SPL!F50</f>
        <v>45052</v>
      </c>
      <c r="J58" s="31" t="s">
        <v>12</v>
      </c>
      <c r="K58" s="150"/>
      <c r="L58" s="151" t="s">
        <v>96</v>
      </c>
      <c r="M58" s="150"/>
      <c r="N58" s="31" t="str">
        <f>[1]SPL!G50</f>
        <v>*HONIARA</v>
      </c>
      <c r="O58" s="27">
        <f>[1]SPL!H50</f>
        <v>45067</v>
      </c>
      <c r="P58" s="28" t="str">
        <f>[1]SPL!I50</f>
        <v>-</v>
      </c>
      <c r="Q58" s="27">
        <f>[1]SPL!J50</f>
        <v>45067</v>
      </c>
      <c r="R58" s="31" t="s">
        <v>12</v>
      </c>
      <c r="S58" s="150">
        <f>U55+8</f>
        <v>45075</v>
      </c>
      <c r="T58" s="151" t="s">
        <v>2</v>
      </c>
      <c r="U58" s="196">
        <f>S58+3</f>
        <v>45078</v>
      </c>
      <c r="V58" s="33" t="str">
        <f>[1]SPL!K50</f>
        <v>*HONIARA</v>
      </c>
      <c r="W58" s="119">
        <f>[1]SPL!L50</f>
        <v>45082</v>
      </c>
      <c r="X58" s="119" t="str">
        <f>[1]SPL!M50</f>
        <v>-</v>
      </c>
      <c r="Y58" s="163">
        <f>[1]SPL!N50</f>
        <v>45083</v>
      </c>
      <c r="Z58" s="205" t="s">
        <v>12</v>
      </c>
      <c r="AA58" s="13"/>
      <c r="AB58" s="19"/>
      <c r="AC58" s="13"/>
      <c r="AD58" s="156" t="str">
        <f>[1]SPL!O50</f>
        <v>*HONIARA</v>
      </c>
      <c r="AE58" s="157">
        <f>[1]SPL!P50</f>
        <v>45098</v>
      </c>
      <c r="AF58" s="158" t="str">
        <f>[1]SPL!Q50</f>
        <v>-</v>
      </c>
      <c r="AG58" s="177">
        <f>[1]SPL!R50</f>
        <v>45098</v>
      </c>
    </row>
    <row r="59" spans="2:33" ht="14.4" customHeight="1" x14ac:dyDescent="0.25">
      <c r="B59" s="218" t="s">
        <v>13</v>
      </c>
      <c r="C59" s="150">
        <f>E58+4</f>
        <v>45049</v>
      </c>
      <c r="D59" s="151" t="s">
        <v>2</v>
      </c>
      <c r="E59" s="150">
        <f t="shared" ref="E59" si="2">C59+1</f>
        <v>45050</v>
      </c>
      <c r="F59" s="33" t="str">
        <f>[1]SPL!C51</f>
        <v>SANTO</v>
      </c>
      <c r="G59" s="119"/>
      <c r="H59" s="119" t="str">
        <f>[1]SPL!E51</f>
        <v>-</v>
      </c>
      <c r="I59" s="163"/>
      <c r="J59" s="31" t="s">
        <v>13</v>
      </c>
      <c r="K59" s="150">
        <f>M55+11</f>
        <v>45062</v>
      </c>
      <c r="L59" s="151" t="s">
        <v>96</v>
      </c>
      <c r="M59" s="150">
        <f>K59+1</f>
        <v>45063</v>
      </c>
      <c r="N59" s="31" t="str">
        <f>[1]SPL!G51</f>
        <v>SANTO</v>
      </c>
      <c r="O59" s="27">
        <f>[1]SPL!H51</f>
        <v>45069</v>
      </c>
      <c r="P59" s="28" t="str">
        <f>[1]SPL!I51</f>
        <v>-</v>
      </c>
      <c r="Q59" s="27">
        <f>[1]SPL!J51</f>
        <v>45069</v>
      </c>
      <c r="R59" s="31" t="s">
        <v>13</v>
      </c>
      <c r="S59" s="150">
        <f>U58+3</f>
        <v>45081</v>
      </c>
      <c r="T59" s="151" t="s">
        <v>2</v>
      </c>
      <c r="U59" s="196">
        <f t="shared" ref="U59:U61" si="3">S59+1</f>
        <v>45082</v>
      </c>
      <c r="V59" s="33" t="str">
        <f>[1]SPL!K51</f>
        <v>SANTO</v>
      </c>
      <c r="W59" s="119"/>
      <c r="X59" s="119"/>
      <c r="Y59" s="163"/>
      <c r="Z59" s="205" t="s">
        <v>13</v>
      </c>
      <c r="AA59" s="13">
        <f>AC52+12</f>
        <v>45092</v>
      </c>
      <c r="AB59" s="19" t="s">
        <v>2</v>
      </c>
      <c r="AC59" s="13">
        <f t="shared" ref="AC59:AC65" si="4">AA59+1</f>
        <v>45093</v>
      </c>
      <c r="AD59" s="156" t="str">
        <f>[1]SPL!O51</f>
        <v>SANTO</v>
      </c>
      <c r="AE59" s="157">
        <f>[1]SPL!P51</f>
        <v>45101</v>
      </c>
      <c r="AF59" s="158" t="str">
        <f>[1]SPL!Q51</f>
        <v>-</v>
      </c>
      <c r="AG59" s="177">
        <f>[1]SPL!R51</f>
        <v>45101</v>
      </c>
    </row>
    <row r="60" spans="2:33" ht="13.8" x14ac:dyDescent="0.25">
      <c r="B60" s="124" t="s">
        <v>14</v>
      </c>
      <c r="C60" s="150">
        <f>E59+1</f>
        <v>45051</v>
      </c>
      <c r="D60" s="151" t="s">
        <v>2</v>
      </c>
      <c r="E60" s="150">
        <f>C60+1</f>
        <v>45052</v>
      </c>
      <c r="F60" s="33" t="str">
        <f>[1]SPL!C52</f>
        <v>PORT VILA</v>
      </c>
      <c r="G60" s="119">
        <f>[1]SPL!D52</f>
        <v>45054</v>
      </c>
      <c r="H60" s="119" t="str">
        <f>[1]SPL!E52</f>
        <v>-</v>
      </c>
      <c r="I60" s="163">
        <f>[1]SPL!F52</f>
        <v>45055</v>
      </c>
      <c r="J60" s="33" t="s">
        <v>14</v>
      </c>
      <c r="K60" s="150">
        <f>M59+1</f>
        <v>45064</v>
      </c>
      <c r="L60" s="151" t="s">
        <v>96</v>
      </c>
      <c r="M60" s="150">
        <f>K60+1</f>
        <v>45065</v>
      </c>
      <c r="N60" s="31" t="str">
        <f>[1]SPL!G52</f>
        <v>PORT VILA</v>
      </c>
      <c r="O60" s="27">
        <f>[1]SPL!H52</f>
        <v>45070</v>
      </c>
      <c r="P60" s="28" t="str">
        <f>[1]SPL!I52</f>
        <v>-</v>
      </c>
      <c r="Q60" s="27">
        <f>[1]SPL!J52</f>
        <v>45070</v>
      </c>
      <c r="R60" s="33" t="s">
        <v>14</v>
      </c>
      <c r="S60" s="150">
        <f>U59+1</f>
        <v>45083</v>
      </c>
      <c r="T60" s="151" t="s">
        <v>2</v>
      </c>
      <c r="U60" s="196">
        <f t="shared" si="3"/>
        <v>45084</v>
      </c>
      <c r="V60" s="33" t="str">
        <f>[1]SPL!K52</f>
        <v>PORT VILA</v>
      </c>
      <c r="W60" s="119">
        <f>[1]SPL!L52</f>
        <v>45085</v>
      </c>
      <c r="X60" s="119" t="str">
        <f>[1]SPL!M52</f>
        <v>-</v>
      </c>
      <c r="Y60" s="163">
        <f>[1]SPL!N52</f>
        <v>45086</v>
      </c>
      <c r="Z60" s="204" t="s">
        <v>14</v>
      </c>
      <c r="AA60" s="13">
        <f>AC59+1</f>
        <v>45094</v>
      </c>
      <c r="AB60" s="19" t="s">
        <v>2</v>
      </c>
      <c r="AC60" s="13">
        <f t="shared" si="4"/>
        <v>45095</v>
      </c>
      <c r="AD60" s="156" t="str">
        <f>[1]SPL!O52</f>
        <v>PORT VILA</v>
      </c>
      <c r="AE60" s="157">
        <f>[1]SPL!P52</f>
        <v>45102</v>
      </c>
      <c r="AF60" s="158" t="str">
        <f>[1]SPL!Q52</f>
        <v>-</v>
      </c>
      <c r="AG60" s="177">
        <f>[1]SPL!R52</f>
        <v>45102</v>
      </c>
    </row>
    <row r="61" spans="2:33" ht="14.4" customHeight="1" x14ac:dyDescent="0.25">
      <c r="B61" s="124" t="s">
        <v>15</v>
      </c>
      <c r="C61" s="150">
        <f>E60+2</f>
        <v>45054</v>
      </c>
      <c r="D61" s="151" t="s">
        <v>2</v>
      </c>
      <c r="E61" s="150">
        <f t="shared" ref="E61" si="5">C61+1</f>
        <v>45055</v>
      </c>
      <c r="F61" s="33" t="str">
        <f>[1]SPL!C53</f>
        <v>NOUMEA</v>
      </c>
      <c r="G61" s="119">
        <f>[1]SPL!D53</f>
        <v>45056</v>
      </c>
      <c r="H61" s="119" t="str">
        <f>[1]SPL!E53</f>
        <v>-</v>
      </c>
      <c r="I61" s="163">
        <f>[1]SPL!F53</f>
        <v>45057</v>
      </c>
      <c r="J61" s="33" t="s">
        <v>16</v>
      </c>
      <c r="K61" s="150">
        <f>M60+2</f>
        <v>45067</v>
      </c>
      <c r="L61" s="151" t="s">
        <v>96</v>
      </c>
      <c r="M61" s="150">
        <f>K61+1</f>
        <v>45068</v>
      </c>
      <c r="N61" s="31" t="str">
        <f>[1]SPL!G53</f>
        <v>NOUMEA</v>
      </c>
      <c r="O61" s="27">
        <f>[1]SPL!H53</f>
        <v>45072</v>
      </c>
      <c r="P61" s="28" t="str">
        <f>[1]SPL!I53</f>
        <v>-</v>
      </c>
      <c r="Q61" s="27">
        <f>[1]SPL!J53</f>
        <v>45072</v>
      </c>
      <c r="R61" s="33" t="s">
        <v>15</v>
      </c>
      <c r="S61" s="150">
        <f>U60+2</f>
        <v>45086</v>
      </c>
      <c r="T61" s="151" t="s">
        <v>2</v>
      </c>
      <c r="U61" s="196">
        <f t="shared" si="3"/>
        <v>45087</v>
      </c>
      <c r="V61" s="33" t="str">
        <f>[1]SPL!K53</f>
        <v>NOUMEA</v>
      </c>
      <c r="W61" s="119">
        <f>[1]SPL!L53</f>
        <v>45087</v>
      </c>
      <c r="X61" s="119" t="str">
        <f>[1]SPL!M53</f>
        <v>-</v>
      </c>
      <c r="Y61" s="163">
        <f>[1]SPL!N53</f>
        <v>45088</v>
      </c>
      <c r="Z61" s="204" t="s">
        <v>15</v>
      </c>
      <c r="AA61" s="13">
        <f>AC60+2</f>
        <v>45097</v>
      </c>
      <c r="AB61" s="19" t="s">
        <v>2</v>
      </c>
      <c r="AC61" s="13">
        <f t="shared" si="4"/>
        <v>45098</v>
      </c>
      <c r="AD61" s="156" t="str">
        <f>[1]SPL!O53</f>
        <v>NOUMEA</v>
      </c>
      <c r="AE61" s="157">
        <f>[1]SPL!P53</f>
        <v>45104</v>
      </c>
      <c r="AF61" s="158" t="str">
        <f>[1]SPL!Q53</f>
        <v>-</v>
      </c>
      <c r="AG61" s="177">
        <f>[1]SPL!R53</f>
        <v>45104</v>
      </c>
    </row>
    <row r="62" spans="2:33" ht="14.4" customHeight="1" x14ac:dyDescent="0.25">
      <c r="B62" s="178" t="s">
        <v>17</v>
      </c>
      <c r="C62" s="150">
        <f>E61</f>
        <v>45055</v>
      </c>
      <c r="D62" s="151" t="s">
        <v>2</v>
      </c>
      <c r="E62" s="150">
        <f>C62+2</f>
        <v>45057</v>
      </c>
      <c r="F62" s="33" t="str">
        <f>[1]SPL!C54</f>
        <v>LAUTOKA</v>
      </c>
      <c r="G62" s="119">
        <f>[1]SPL!D54</f>
        <v>45059</v>
      </c>
      <c r="H62" s="119" t="str">
        <f>[1]SPL!E54</f>
        <v>-</v>
      </c>
      <c r="I62" s="163">
        <f>[1]SPL!F54</f>
        <v>45060</v>
      </c>
      <c r="J62" s="156" t="s">
        <v>18</v>
      </c>
      <c r="K62" s="150">
        <f>M61+1</f>
        <v>45069</v>
      </c>
      <c r="L62" s="151" t="s">
        <v>96</v>
      </c>
      <c r="M62" s="150">
        <f>K62+1</f>
        <v>45070</v>
      </c>
      <c r="N62" s="31" t="str">
        <f>[1]SPL!G54</f>
        <v>LAUTOKA</v>
      </c>
      <c r="O62" s="27">
        <f>[1]SPL!H54</f>
        <v>45075</v>
      </c>
      <c r="P62" s="28" t="str">
        <f>[1]SPL!I54</f>
        <v>-</v>
      </c>
      <c r="Q62" s="27">
        <f>[1]SPL!J54</f>
        <v>45076</v>
      </c>
      <c r="R62" s="156" t="s">
        <v>17</v>
      </c>
      <c r="S62" s="150">
        <f>U61+1</f>
        <v>45088</v>
      </c>
      <c r="T62" s="151" t="s">
        <v>2</v>
      </c>
      <c r="U62" s="196">
        <f>S62+1</f>
        <v>45089</v>
      </c>
      <c r="V62" s="33" t="str">
        <f>[1]SPL!K54</f>
        <v>LAUTOKA</v>
      </c>
      <c r="W62" s="119">
        <f>[1]SPL!L54</f>
        <v>45090</v>
      </c>
      <c r="X62" s="119" t="str">
        <f>[1]SPL!M54</f>
        <v>-</v>
      </c>
      <c r="Y62" s="163">
        <f>[1]SPL!N54</f>
        <v>45091</v>
      </c>
      <c r="Z62" s="204" t="s">
        <v>17</v>
      </c>
      <c r="AA62" s="13">
        <f>AC61+1</f>
        <v>45099</v>
      </c>
      <c r="AB62" s="19" t="s">
        <v>2</v>
      </c>
      <c r="AC62" s="13">
        <f t="shared" si="4"/>
        <v>45100</v>
      </c>
      <c r="AD62" s="156" t="str">
        <f>[1]SPL!O54</f>
        <v>LAUTOKA</v>
      </c>
      <c r="AE62" s="157">
        <f>[1]SPL!P54</f>
        <v>45107</v>
      </c>
      <c r="AF62" s="158" t="str">
        <f>[1]SPL!Q54</f>
        <v>-</v>
      </c>
      <c r="AG62" s="177">
        <f>[1]SPL!R54</f>
        <v>45107</v>
      </c>
    </row>
    <row r="63" spans="2:33" ht="13.8" x14ac:dyDescent="0.25">
      <c r="B63" s="178" t="s">
        <v>19</v>
      </c>
      <c r="C63" s="150">
        <f>E62+1</f>
        <v>45058</v>
      </c>
      <c r="D63" s="151" t="s">
        <v>93</v>
      </c>
      <c r="E63" s="150">
        <f>C63+1</f>
        <v>45059</v>
      </c>
      <c r="F63" s="33" t="str">
        <f>[1]SPL!C55</f>
        <v>SUVA</v>
      </c>
      <c r="G63" s="119">
        <f>[1]SPL!D55</f>
        <v>45060</v>
      </c>
      <c r="H63" s="119" t="str">
        <f>[1]SPL!E55</f>
        <v>-</v>
      </c>
      <c r="I63" s="163">
        <f>[1]SPL!F55</f>
        <v>45061</v>
      </c>
      <c r="J63" s="156" t="s">
        <v>19</v>
      </c>
      <c r="K63" s="150">
        <f>M62+3</f>
        <v>45073</v>
      </c>
      <c r="L63" s="151" t="s">
        <v>96</v>
      </c>
      <c r="M63" s="150">
        <f>K63+1</f>
        <v>45074</v>
      </c>
      <c r="N63" s="33" t="str">
        <f>[1]SPL!G55</f>
        <v>SUVA</v>
      </c>
      <c r="O63" s="27">
        <f>[1]SPL!H55</f>
        <v>45077</v>
      </c>
      <c r="P63" s="28" t="str">
        <f>[1]SPL!I55</f>
        <v>-</v>
      </c>
      <c r="Q63" s="27">
        <f>[1]SPL!J55</f>
        <v>45077</v>
      </c>
      <c r="R63" s="156" t="s">
        <v>19</v>
      </c>
      <c r="S63" s="150">
        <f>U62+1</f>
        <v>45090</v>
      </c>
      <c r="T63" s="151"/>
      <c r="U63" s="196">
        <f>S63+1</f>
        <v>45091</v>
      </c>
      <c r="V63" s="33" t="str">
        <f>[1]SPL!K55</f>
        <v>SUVA</v>
      </c>
      <c r="W63" s="119">
        <f>[1]SPL!L55</f>
        <v>45091</v>
      </c>
      <c r="X63" s="119" t="str">
        <f>[1]SPL!M55</f>
        <v>-</v>
      </c>
      <c r="Y63" s="163">
        <f>[1]SPL!N55</f>
        <v>45092</v>
      </c>
      <c r="Z63" s="204" t="s">
        <v>19</v>
      </c>
      <c r="AA63" s="13">
        <f>AC62+2</f>
        <v>45102</v>
      </c>
      <c r="AB63" s="19" t="s">
        <v>2</v>
      </c>
      <c r="AC63" s="13">
        <f t="shared" si="4"/>
        <v>45103</v>
      </c>
      <c r="AD63" s="156" t="str">
        <f>[1]SPL!O55</f>
        <v>SUVA</v>
      </c>
      <c r="AE63" s="157">
        <f>[1]SPL!P55</f>
        <v>45108</v>
      </c>
      <c r="AF63" s="158" t="str">
        <f>[1]SPL!Q55</f>
        <v>-</v>
      </c>
      <c r="AG63" s="177">
        <f>[1]SPL!R55</f>
        <v>45108</v>
      </c>
    </row>
    <row r="64" spans="2:33" ht="14.4" customHeight="1" x14ac:dyDescent="0.25">
      <c r="B64" s="178" t="s">
        <v>21</v>
      </c>
      <c r="C64" s="150">
        <f>E63+1</f>
        <v>45060</v>
      </c>
      <c r="D64" s="151" t="s">
        <v>2</v>
      </c>
      <c r="E64" s="150">
        <f>C64+1</f>
        <v>45061</v>
      </c>
      <c r="F64" s="33" t="str">
        <f>[1]SPL!C56</f>
        <v>NUKU'ALOFA</v>
      </c>
      <c r="G64" s="119">
        <f>[1]SPL!D56</f>
        <v>45063</v>
      </c>
      <c r="H64" s="119" t="str">
        <f>[1]SPL!E56</f>
        <v>-</v>
      </c>
      <c r="I64" s="163">
        <f>[1]SPL!F56</f>
        <v>45063</v>
      </c>
      <c r="J64" s="156" t="s">
        <v>20</v>
      </c>
      <c r="K64" s="150">
        <f>M63+1</f>
        <v>45075</v>
      </c>
      <c r="L64" s="151" t="s">
        <v>96</v>
      </c>
      <c r="M64" s="150">
        <f>K64+2</f>
        <v>45077</v>
      </c>
      <c r="N64" s="33" t="str">
        <f>[1]SPL!G56</f>
        <v>NUKU'ALOFA</v>
      </c>
      <c r="O64" s="27">
        <f>[1]SPL!H56</f>
        <v>45079</v>
      </c>
      <c r="P64" s="28" t="str">
        <f>[1]SPL!I56</f>
        <v>-</v>
      </c>
      <c r="Q64" s="27">
        <f>[1]SPL!J56</f>
        <v>45079</v>
      </c>
      <c r="R64" s="156" t="s">
        <v>21</v>
      </c>
      <c r="S64" s="150">
        <f>U63+2</f>
        <v>45093</v>
      </c>
      <c r="T64" s="151" t="s">
        <v>2</v>
      </c>
      <c r="U64" s="196">
        <f>S64+1</f>
        <v>45094</v>
      </c>
      <c r="V64" s="33" t="str">
        <f>[1]SPL!K56</f>
        <v>NUKU'ALOFA</v>
      </c>
      <c r="W64" s="119">
        <f>[1]SPL!L56</f>
        <v>45094</v>
      </c>
      <c r="X64" s="119" t="str">
        <f>[1]SPL!M56</f>
        <v>-</v>
      </c>
      <c r="Y64" s="163">
        <f>[1]SPL!N56</f>
        <v>45094</v>
      </c>
      <c r="Z64" s="204" t="s">
        <v>21</v>
      </c>
      <c r="AA64" s="13">
        <f>AC63+3</f>
        <v>45106</v>
      </c>
      <c r="AB64" s="19" t="s">
        <v>2</v>
      </c>
      <c r="AC64" s="13">
        <f t="shared" si="4"/>
        <v>45107</v>
      </c>
      <c r="AD64" s="156" t="str">
        <f>[1]SPL!O56</f>
        <v>NUKU'ALOFA</v>
      </c>
      <c r="AE64" s="157">
        <f>[1]SPL!P56</f>
        <v>45111</v>
      </c>
      <c r="AF64" s="158" t="str">
        <f>[1]SPL!Q56</f>
        <v>-</v>
      </c>
      <c r="AG64" s="177">
        <f>[1]SPL!R56</f>
        <v>45111</v>
      </c>
    </row>
    <row r="65" spans="2:33" ht="14.4" customHeight="1" x14ac:dyDescent="0.25">
      <c r="B65" s="178" t="s">
        <v>22</v>
      </c>
      <c r="C65" s="150">
        <f>E64</f>
        <v>45061</v>
      </c>
      <c r="D65" s="151" t="s">
        <v>2</v>
      </c>
      <c r="E65" s="150">
        <f>C65+1</f>
        <v>45062</v>
      </c>
      <c r="F65" s="33" t="str">
        <f>[1]SPL!C57</f>
        <v>APIA</v>
      </c>
      <c r="G65" s="119">
        <f>[1]SPL!D57</f>
        <v>45065</v>
      </c>
      <c r="H65" s="119" t="str">
        <f>[1]SPL!E57</f>
        <v>-</v>
      </c>
      <c r="I65" s="163">
        <f>[1]SPL!F57</f>
        <v>45066</v>
      </c>
      <c r="J65" s="156" t="s">
        <v>22</v>
      </c>
      <c r="K65" s="150">
        <f>M64-1</f>
        <v>45076</v>
      </c>
      <c r="L65" s="151" t="s">
        <v>96</v>
      </c>
      <c r="M65" s="150">
        <f>K65+2</f>
        <v>45078</v>
      </c>
      <c r="N65" s="33" t="str">
        <f>[1]SPL!G57</f>
        <v>APIA</v>
      </c>
      <c r="O65" s="27">
        <f>[1]SPL!H57</f>
        <v>45082</v>
      </c>
      <c r="P65" s="28" t="str">
        <f>[1]SPL!I57</f>
        <v>-</v>
      </c>
      <c r="Q65" s="27">
        <f>[1]SPL!J57</f>
        <v>45082</v>
      </c>
      <c r="R65" s="156" t="s">
        <v>22</v>
      </c>
      <c r="S65" s="150">
        <f>U64</f>
        <v>45094</v>
      </c>
      <c r="T65" s="151" t="s">
        <v>2</v>
      </c>
      <c r="U65" s="196">
        <f>S65+1</f>
        <v>45095</v>
      </c>
      <c r="V65" s="33" t="str">
        <f>[1]SPL!K57</f>
        <v>APIA</v>
      </c>
      <c r="W65" s="119">
        <f>[1]SPL!L57</f>
        <v>45096</v>
      </c>
      <c r="X65" s="119" t="str">
        <f>[1]SPL!M57</f>
        <v>-</v>
      </c>
      <c r="Y65" s="163">
        <f>[1]SPL!N57</f>
        <v>45097</v>
      </c>
      <c r="Z65" s="204" t="s">
        <v>22</v>
      </c>
      <c r="AA65" s="13">
        <f>AC64</f>
        <v>45107</v>
      </c>
      <c r="AB65" s="19" t="s">
        <v>2</v>
      </c>
      <c r="AC65" s="13">
        <f t="shared" si="4"/>
        <v>45108</v>
      </c>
      <c r="AD65" s="156" t="str">
        <f>[1]SPL!O57</f>
        <v>APIA</v>
      </c>
      <c r="AE65" s="157">
        <f>[1]SPL!P57</f>
        <v>45114</v>
      </c>
      <c r="AF65" s="158" t="str">
        <f>[1]SPL!Q57</f>
        <v>-</v>
      </c>
      <c r="AG65" s="177">
        <f>[1]SPL!R57</f>
        <v>45114</v>
      </c>
    </row>
    <row r="66" spans="2:33" ht="13.8" x14ac:dyDescent="0.25">
      <c r="B66" s="178" t="s">
        <v>23</v>
      </c>
      <c r="C66" s="150">
        <f>E65+12</f>
        <v>45074</v>
      </c>
      <c r="D66" s="162" t="s">
        <v>2</v>
      </c>
      <c r="E66" s="150">
        <f>C66+1</f>
        <v>45075</v>
      </c>
      <c r="F66" s="33" t="str">
        <f>[1]SPL!C58</f>
        <v>PAGOPAGO</v>
      </c>
      <c r="G66" s="119">
        <f>[1]SPL!D58</f>
        <v>45065</v>
      </c>
      <c r="H66" s="119" t="str">
        <f>[1]SPL!E58</f>
        <v>-</v>
      </c>
      <c r="I66" s="163">
        <f>[1]SPL!F58</f>
        <v>45066</v>
      </c>
      <c r="J66" s="156" t="s">
        <v>23</v>
      </c>
      <c r="K66" s="150"/>
      <c r="L66" s="162" t="s">
        <v>96</v>
      </c>
      <c r="M66" s="150"/>
      <c r="N66" s="33" t="str">
        <f>[1]SPL!G58</f>
        <v>PAGOPAGO</v>
      </c>
      <c r="O66" s="27">
        <f>[1]SPL!H58</f>
        <v>45082</v>
      </c>
      <c r="P66" s="28" t="str">
        <f>[1]SPL!I58</f>
        <v>-</v>
      </c>
      <c r="Q66" s="27">
        <f>[1]SPL!J58</f>
        <v>45082</v>
      </c>
      <c r="R66" s="156" t="s">
        <v>23</v>
      </c>
      <c r="S66" s="150">
        <f>U65+12</f>
        <v>45107</v>
      </c>
      <c r="T66" s="162" t="s">
        <v>2</v>
      </c>
      <c r="U66" s="196">
        <f>S66+1</f>
        <v>45108</v>
      </c>
      <c r="V66" s="33" t="str">
        <f>[1]SPL!K58</f>
        <v>PAGOPAGO</v>
      </c>
      <c r="W66" s="119">
        <f>[1]SPL!L58</f>
        <v>45096</v>
      </c>
      <c r="X66" s="119" t="str">
        <f>[1]SPL!M58</f>
        <v>-</v>
      </c>
      <c r="Y66" s="163">
        <f>[1]SPL!N58</f>
        <v>45097</v>
      </c>
      <c r="Z66" s="204" t="s">
        <v>23</v>
      </c>
      <c r="AA66" s="13"/>
      <c r="AB66" s="36"/>
      <c r="AC66" s="13"/>
      <c r="AD66" s="156" t="str">
        <f>[1]SPL!O58</f>
        <v>PAGOPAGO</v>
      </c>
      <c r="AE66" s="157">
        <f>[1]SPL!P58</f>
        <v>45114</v>
      </c>
      <c r="AF66" s="158" t="str">
        <f>[1]SPL!Q58</f>
        <v>-</v>
      </c>
      <c r="AG66" s="177">
        <f>[1]SPL!R58</f>
        <v>45114</v>
      </c>
    </row>
    <row r="67" spans="2:33" ht="14.4" customHeight="1" x14ac:dyDescent="0.25">
      <c r="B67" s="218"/>
      <c r="C67" s="13"/>
      <c r="D67" s="19"/>
      <c r="E67" s="13"/>
      <c r="F67" s="33" t="str">
        <f>[1]SPL!C59</f>
        <v>PAPEETE</v>
      </c>
      <c r="G67" s="119">
        <f>[1]SPL!D59</f>
        <v>45070</v>
      </c>
      <c r="H67" s="119" t="str">
        <f>[1]SPL!E59</f>
        <v>-</v>
      </c>
      <c r="I67" s="163">
        <f>[1]SPL!F59</f>
        <v>45071</v>
      </c>
      <c r="J67" s="156"/>
      <c r="K67" s="13"/>
      <c r="L67" s="19"/>
      <c r="M67" s="13"/>
      <c r="N67" s="33" t="str">
        <f>[1]SPL!G59</f>
        <v>PAPEETE</v>
      </c>
      <c r="O67" s="13">
        <f>[1]SPL!H59</f>
        <v>45086</v>
      </c>
      <c r="P67" s="19" t="str">
        <f>[1]SPL!I59</f>
        <v>-</v>
      </c>
      <c r="Q67" s="13">
        <f>[1]SPL!J59</f>
        <v>45086</v>
      </c>
      <c r="R67" s="31"/>
      <c r="S67" s="27"/>
      <c r="T67" s="28"/>
      <c r="U67" s="116"/>
      <c r="V67" s="33" t="str">
        <f>[1]SPL!K59</f>
        <v>PAPEETE</v>
      </c>
      <c r="W67" s="119">
        <f>[1]SPL!L59</f>
        <v>45101</v>
      </c>
      <c r="X67" s="119" t="str">
        <f>[1]SPL!M59</f>
        <v>-</v>
      </c>
      <c r="Y67" s="163">
        <f>[1]SPL!N59</f>
        <v>45102</v>
      </c>
      <c r="Z67" s="205"/>
      <c r="AA67" s="13"/>
      <c r="AB67" s="19"/>
      <c r="AC67" s="13"/>
      <c r="AD67" s="33" t="str">
        <f>[1]SPL!O59</f>
        <v>PAPEETE</v>
      </c>
      <c r="AE67" s="119">
        <f>[1]SPL!P59</f>
        <v>45120</v>
      </c>
      <c r="AF67" s="126" t="str">
        <f>[1]SPL!Q59</f>
        <v>-</v>
      </c>
      <c r="AG67" s="179">
        <f>[1]SPL!R59</f>
        <v>45120</v>
      </c>
    </row>
    <row r="68" spans="2:33" ht="13.8" x14ac:dyDescent="0.25">
      <c r="B68" s="218"/>
      <c r="C68" s="27"/>
      <c r="D68" s="37"/>
      <c r="E68" s="27"/>
      <c r="F68" s="33" t="str">
        <f>[1]SPL!C60</f>
        <v>TARAWA</v>
      </c>
      <c r="G68" s="119">
        <f>[1]SPL!D60</f>
        <v>45080</v>
      </c>
      <c r="H68" s="126" t="str">
        <f>[1]SPL!E60</f>
        <v>-</v>
      </c>
      <c r="I68" s="148">
        <f>[1]SPL!F60</f>
        <v>45081</v>
      </c>
      <c r="J68" s="134"/>
      <c r="K68" s="135"/>
      <c r="L68" s="135"/>
      <c r="M68" s="135"/>
      <c r="N68" s="31"/>
      <c r="O68" s="27"/>
      <c r="P68" s="38"/>
      <c r="Q68" s="27"/>
      <c r="R68" s="31"/>
      <c r="S68" s="27"/>
      <c r="T68" s="37"/>
      <c r="U68" s="116"/>
      <c r="V68" s="33" t="str">
        <f>[1]SPL!K60</f>
        <v>TARAWA</v>
      </c>
      <c r="W68" s="39"/>
      <c r="X68" s="40" t="str">
        <f>[1]SPL!M60</f>
        <v>OMIT</v>
      </c>
      <c r="Y68" s="182"/>
      <c r="Z68" s="205"/>
      <c r="AA68" s="27"/>
      <c r="AB68" s="37"/>
      <c r="AC68" s="27"/>
      <c r="AD68" s="33"/>
      <c r="AE68" s="119"/>
      <c r="AF68" s="126"/>
      <c r="AG68" s="179"/>
    </row>
    <row r="69" spans="2:33" ht="14.4" thickBot="1" x14ac:dyDescent="0.3">
      <c r="B69" s="219"/>
      <c r="C69" s="42"/>
      <c r="D69" s="43"/>
      <c r="E69" s="42"/>
      <c r="F69" s="44"/>
      <c r="G69" s="131"/>
      <c r="H69" s="132"/>
      <c r="I69" s="164"/>
      <c r="J69" s="136"/>
      <c r="K69" s="137"/>
      <c r="L69" s="137"/>
      <c r="M69" s="137"/>
      <c r="N69" s="130"/>
      <c r="O69" s="128"/>
      <c r="P69" s="43"/>
      <c r="Q69" s="128"/>
      <c r="R69" s="130"/>
      <c r="S69" s="128"/>
      <c r="T69" s="129"/>
      <c r="U69" s="197"/>
      <c r="V69" s="44"/>
      <c r="W69" s="131"/>
      <c r="X69" s="132"/>
      <c r="Y69" s="164"/>
      <c r="Z69" s="206"/>
      <c r="AA69" s="42"/>
      <c r="AB69" s="43"/>
      <c r="AC69" s="42"/>
      <c r="AD69" s="44"/>
      <c r="AE69" s="41"/>
      <c r="AF69" s="45"/>
      <c r="AG69" s="180"/>
    </row>
    <row r="70" spans="2:33" x14ac:dyDescent="0.25">
      <c r="B70" s="221" t="s">
        <v>24</v>
      </c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221"/>
      <c r="P70" s="221"/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</row>
    <row r="71" spans="2:33" ht="14.25" customHeight="1" x14ac:dyDescent="0.25">
      <c r="B71" s="220" t="s">
        <v>25</v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</row>
    <row r="72" spans="2:33" ht="14.25" customHeight="1" x14ac:dyDescent="0.25">
      <c r="B72" s="220" t="s">
        <v>26</v>
      </c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</row>
    <row r="73" spans="2:33" x14ac:dyDescent="0.25">
      <c r="B73" s="220" t="s">
        <v>27</v>
      </c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</row>
    <row r="74" spans="2:33" x14ac:dyDescent="0.25">
      <c r="B74" s="2"/>
      <c r="C74" s="2"/>
      <c r="D74" s="3"/>
      <c r="E74" s="2"/>
      <c r="F74" s="2"/>
      <c r="G74" s="2"/>
      <c r="H74" s="3"/>
      <c r="I74" s="2"/>
      <c r="J74" s="2"/>
      <c r="K74" s="2"/>
      <c r="L74" s="3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2:33" x14ac:dyDescent="0.25">
      <c r="B75" s="2"/>
      <c r="C75" s="2"/>
      <c r="D75" s="3"/>
      <c r="E75" s="2"/>
      <c r="F75" s="2"/>
      <c r="G75" s="2"/>
      <c r="H75" s="3"/>
      <c r="I75" s="2"/>
      <c r="J75" s="2"/>
      <c r="K75" s="2"/>
      <c r="L75" s="3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2:33" x14ac:dyDescent="0.25">
      <c r="B76" s="2"/>
      <c r="C76" s="2"/>
      <c r="D76" s="3"/>
      <c r="E76" s="2"/>
      <c r="F76" s="2"/>
      <c r="G76" s="2"/>
      <c r="H76" s="3"/>
      <c r="I76" s="2"/>
      <c r="J76" s="2"/>
      <c r="K76" s="2"/>
      <c r="L76" s="3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2:33" x14ac:dyDescent="0.25">
      <c r="B77" s="2"/>
      <c r="C77" s="2"/>
      <c r="D77" s="3"/>
      <c r="E77" s="2"/>
      <c r="F77" s="2"/>
      <c r="G77" s="2"/>
      <c r="H77" s="3"/>
      <c r="I77" s="2"/>
      <c r="J77" s="2"/>
      <c r="K77" s="2"/>
      <c r="L77" s="3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2:33" x14ac:dyDescent="0.25">
      <c r="B78" s="2"/>
      <c r="C78" s="2"/>
      <c r="D78" s="3"/>
      <c r="E78" s="2"/>
      <c r="F78" s="2"/>
      <c r="G78" s="2"/>
      <c r="H78" s="3"/>
      <c r="I78" s="2"/>
      <c r="J78" s="2"/>
      <c r="K78" s="2"/>
      <c r="L78" s="3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2:33" x14ac:dyDescent="0.25">
      <c r="S79" s="48"/>
    </row>
  </sheetData>
  <mergeCells count="28">
    <mergeCell ref="Z43:AC45"/>
    <mergeCell ref="N1:Q1"/>
    <mergeCell ref="B9:Z9"/>
    <mergeCell ref="AA9:AG9"/>
    <mergeCell ref="B10:AG10"/>
    <mergeCell ref="B12:E14"/>
    <mergeCell ref="F12:I14"/>
    <mergeCell ref="J12:M14"/>
    <mergeCell ref="R12:U14"/>
    <mergeCell ref="Z12:AC14"/>
    <mergeCell ref="V12:Y14"/>
    <mergeCell ref="AD12:AG14"/>
    <mergeCell ref="B73:AG73"/>
    <mergeCell ref="B70:AG70"/>
    <mergeCell ref="B71:AG71"/>
    <mergeCell ref="B72:AG72"/>
    <mergeCell ref="N12:Q14"/>
    <mergeCell ref="N43:Q45"/>
    <mergeCell ref="B39:AG39"/>
    <mergeCell ref="B40:AG40"/>
    <mergeCell ref="B41:AG41"/>
    <mergeCell ref="B42:AG42"/>
    <mergeCell ref="B43:E45"/>
    <mergeCell ref="F43:I45"/>
    <mergeCell ref="J43:M45"/>
    <mergeCell ref="R43:U45"/>
    <mergeCell ref="V43:Y45"/>
    <mergeCell ref="AD43:AG45"/>
  </mergeCells>
  <phoneticPr fontId="2"/>
  <printOptions horizontalCentered="1"/>
  <pageMargins left="0" right="0" top="0" bottom="0" header="0.31496062992125984" footer="0.31496062992125984"/>
  <pageSetup paperSize="9"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03B0-856C-4AA9-A772-BE8F16F4E59F}">
  <sheetPr codeName="Sheet2">
    <pageSetUpPr fitToPage="1"/>
  </sheetPr>
  <dimension ref="A1:S81"/>
  <sheetViews>
    <sheetView view="pageBreakPreview" topLeftCell="A8" zoomScale="85" zoomScaleNormal="80" zoomScaleSheetLayoutView="85" workbookViewId="0">
      <pane xSplit="3" ySplit="5" topLeftCell="D13" activePane="bottomRight" state="frozen"/>
      <selection pane="topRight" activeCell="D9" sqref="D9"/>
      <selection pane="bottomLeft" activeCell="A15" sqref="A15"/>
      <selection pane="bottomRight"/>
    </sheetView>
  </sheetViews>
  <sheetFormatPr defaultColWidth="7.453125" defaultRowHeight="13.2" outlineLevelCol="1" x14ac:dyDescent="0.2"/>
  <cols>
    <col min="1" max="1" width="17.08984375" style="49" customWidth="1"/>
    <col min="2" max="3" width="6" style="50" hidden="1" customWidth="1" outlineLevel="1"/>
    <col min="4" max="5" width="15.81640625" style="49" customWidth="1" collapsed="1"/>
    <col min="6" max="8" width="15.81640625" style="49" customWidth="1"/>
    <col min="9" max="14" width="15.81640625" style="49" customWidth="1" collapsed="1"/>
    <col min="15" max="15" width="15.81640625" style="49" customWidth="1"/>
    <col min="16" max="16" width="15.81640625" style="49" customWidth="1" collapsed="1"/>
    <col min="17" max="17" width="15.81640625" style="49" customWidth="1"/>
    <col min="18" max="18" width="15.81640625" style="49" customWidth="1" collapsed="1"/>
    <col min="19" max="19" width="15.81640625" style="51" customWidth="1" collapsed="1"/>
    <col min="20" max="20" width="3" style="49" customWidth="1"/>
    <col min="21" max="16384" width="7.453125" style="49"/>
  </cols>
  <sheetData>
    <row r="1" spans="1:19" ht="28.5" customHeight="1" x14ac:dyDescent="0.2"/>
    <row r="2" spans="1:19" ht="33" customHeight="1" x14ac:dyDescent="0.2">
      <c r="D2" s="263"/>
      <c r="E2" s="263"/>
      <c r="F2" s="263"/>
      <c r="G2" s="263"/>
      <c r="H2" s="263"/>
      <c r="I2" s="263"/>
      <c r="J2" s="263"/>
    </row>
    <row r="3" spans="1:19" ht="18" hidden="1" customHeight="1" x14ac:dyDescent="0.2">
      <c r="D3" s="263"/>
      <c r="E3" s="263"/>
      <c r="F3" s="263"/>
      <c r="G3" s="263"/>
      <c r="H3" s="263"/>
      <c r="I3" s="263"/>
      <c r="J3" s="263"/>
    </row>
    <row r="4" spans="1:19" ht="9.15" hidden="1" customHeight="1" thickBot="1" x14ac:dyDescent="0.25">
      <c r="D4" s="263"/>
      <c r="E4" s="263"/>
      <c r="F4" s="263"/>
      <c r="G4" s="263"/>
      <c r="H4" s="263"/>
      <c r="I4" s="263"/>
      <c r="J4" s="263"/>
    </row>
    <row r="5" spans="1:19" ht="12.75" hidden="1" customHeight="1" thickBot="1" x14ac:dyDescent="0.25">
      <c r="D5" s="263"/>
      <c r="E5" s="263"/>
      <c r="F5" s="263"/>
      <c r="G5" s="263"/>
      <c r="H5" s="263"/>
      <c r="I5" s="263"/>
      <c r="J5" s="263"/>
    </row>
    <row r="6" spans="1:19" ht="9.15" hidden="1" customHeight="1" thickBot="1" x14ac:dyDescent="0.25">
      <c r="D6" s="263"/>
      <c r="E6" s="263"/>
      <c r="F6" s="263"/>
      <c r="G6" s="263"/>
      <c r="H6" s="263"/>
      <c r="I6" s="263"/>
      <c r="J6" s="263"/>
    </row>
    <row r="7" spans="1:19" ht="38.25" hidden="1" customHeight="1" thickBot="1" x14ac:dyDescent="0.25">
      <c r="A7" s="52" t="s">
        <v>28</v>
      </c>
      <c r="B7" s="53"/>
      <c r="C7" s="53"/>
      <c r="D7" s="263"/>
      <c r="E7" s="263"/>
      <c r="F7" s="263"/>
      <c r="G7" s="263"/>
      <c r="H7" s="263"/>
      <c r="I7" s="263"/>
      <c r="J7" s="263"/>
    </row>
    <row r="8" spans="1:19" ht="12.75" hidden="1" customHeight="1" thickBot="1" x14ac:dyDescent="0.25">
      <c r="D8" s="263"/>
      <c r="E8" s="263"/>
      <c r="F8" s="263"/>
      <c r="G8" s="263"/>
      <c r="H8" s="263"/>
      <c r="I8" s="263"/>
      <c r="J8" s="263"/>
    </row>
    <row r="9" spans="1:19" ht="70.5" customHeight="1" thickBot="1" x14ac:dyDescent="0.25">
      <c r="D9" s="263"/>
      <c r="E9" s="263"/>
      <c r="F9" s="263"/>
      <c r="G9" s="263"/>
      <c r="H9" s="263"/>
      <c r="I9" s="263"/>
      <c r="J9" s="263"/>
      <c r="R9" s="51"/>
      <c r="S9" s="133"/>
    </row>
    <row r="10" spans="1:19" ht="12" x14ac:dyDescent="0.15">
      <c r="A10" s="54"/>
      <c r="B10" s="55"/>
      <c r="C10" s="56"/>
      <c r="D10" s="264" t="str">
        <f>SPS!B12</f>
        <v>PAPUAN
CHIEF
2305S</v>
      </c>
      <c r="E10" s="257" t="str">
        <f>SPS!F12</f>
        <v>CORAL
ISLANDER II
151S</v>
      </c>
      <c r="F10" s="260" t="str">
        <f>SPS!J12</f>
        <v>NOUMEA
CHIEF
2306S</v>
      </c>
      <c r="G10" s="251" t="str">
        <f>SPS!N12</f>
        <v>PACIFIC 
ISLANDER II
151S</v>
      </c>
      <c r="H10" s="251" t="str">
        <f>SPS!R12</f>
        <v>NEW GUINEA
CHIEF
2307S</v>
      </c>
      <c r="I10" s="254" t="str">
        <f>SPS!V12</f>
        <v>TROPICAL
ISLANDER
151S</v>
      </c>
      <c r="J10" s="254" t="str">
        <f>SPS!Z12</f>
        <v>VANUATU
CHIEF
2308S</v>
      </c>
      <c r="K10" s="251" t="str">
        <f>SPS!AD12</f>
        <v>SOUTH
ISLANDER
152S</v>
      </c>
      <c r="L10" s="251" t="str">
        <f>SPS!B43</f>
        <v>PAPUAN
CHIEF
2309S</v>
      </c>
      <c r="M10" s="257" t="str">
        <f>SPS!F43</f>
        <v>CORAL
ISLANDER II
152S</v>
      </c>
      <c r="N10" s="260" t="str">
        <f>SPS!J43</f>
        <v>NOUMEA
CHIEF
2310S</v>
      </c>
      <c r="O10" s="251" t="str">
        <f>SPS!N43</f>
        <v>PACIFIC 
ISLANDER II
152S</v>
      </c>
      <c r="P10" s="251" t="str">
        <f>SPS!R43</f>
        <v>NEW GUINEA
CHIEF
2311S</v>
      </c>
      <c r="Q10" s="254" t="str">
        <f>SPS!V43</f>
        <v>TROPICAL
ISLANDER
152S</v>
      </c>
      <c r="R10" s="254" t="str">
        <f>SPS!Z43</f>
        <v>VANUATU
CHIEF
2312S</v>
      </c>
      <c r="S10" s="248" t="str">
        <f>SPS!AD43</f>
        <v>SOUTH
ISLANDER
153S</v>
      </c>
    </row>
    <row r="11" spans="1:19" ht="12" x14ac:dyDescent="0.15">
      <c r="A11" s="57"/>
      <c r="B11" s="58"/>
      <c r="C11" s="59"/>
      <c r="D11" s="265"/>
      <c r="E11" s="258"/>
      <c r="F11" s="261"/>
      <c r="G11" s="252"/>
      <c r="H11" s="252"/>
      <c r="I11" s="255"/>
      <c r="J11" s="255"/>
      <c r="K11" s="252"/>
      <c r="L11" s="252"/>
      <c r="M11" s="258"/>
      <c r="N11" s="261"/>
      <c r="O11" s="252"/>
      <c r="P11" s="252"/>
      <c r="Q11" s="255"/>
      <c r="R11" s="255"/>
      <c r="S11" s="249"/>
    </row>
    <row r="12" spans="1:19" ht="13.2" customHeight="1" thickBot="1" x14ac:dyDescent="0.2">
      <c r="A12" s="60"/>
      <c r="B12" s="61"/>
      <c r="C12" s="62"/>
      <c r="D12" s="266"/>
      <c r="E12" s="259"/>
      <c r="F12" s="262"/>
      <c r="G12" s="253"/>
      <c r="H12" s="253"/>
      <c r="I12" s="256"/>
      <c r="J12" s="256"/>
      <c r="K12" s="253"/>
      <c r="L12" s="253"/>
      <c r="M12" s="259"/>
      <c r="N12" s="262"/>
      <c r="O12" s="253"/>
      <c r="P12" s="253"/>
      <c r="Q12" s="256"/>
      <c r="R12" s="256"/>
      <c r="S12" s="250"/>
    </row>
    <row r="13" spans="1:19" ht="13.2" customHeight="1" x14ac:dyDescent="0.15">
      <c r="A13" s="63" t="s">
        <v>29</v>
      </c>
      <c r="B13" s="64"/>
      <c r="C13" s="65"/>
      <c r="D13" s="143"/>
      <c r="E13" s="146"/>
      <c r="F13" s="67"/>
      <c r="G13" s="66"/>
      <c r="H13" s="66"/>
      <c r="I13" s="67"/>
      <c r="J13" s="66"/>
      <c r="K13" s="66"/>
      <c r="L13" s="214"/>
      <c r="M13" s="146"/>
      <c r="N13" s="67"/>
      <c r="O13" s="208"/>
      <c r="P13" s="208"/>
      <c r="Q13" s="191"/>
      <c r="R13" s="208"/>
      <c r="S13" s="193"/>
    </row>
    <row r="14" spans="1:19" ht="12" x14ac:dyDescent="0.15">
      <c r="A14" s="68" t="s">
        <v>30</v>
      </c>
      <c r="B14" s="69"/>
      <c r="C14" s="70"/>
      <c r="D14" s="144">
        <f t="shared" ref="D14:H14" si="0">D46-39-1</f>
        <v>44933</v>
      </c>
      <c r="E14" s="144">
        <f t="shared" si="0"/>
        <v>44571</v>
      </c>
      <c r="F14" s="71">
        <f t="shared" si="0"/>
        <v>44942</v>
      </c>
      <c r="G14" s="71">
        <f t="shared" si="0"/>
        <v>44940</v>
      </c>
      <c r="H14" s="71">
        <f t="shared" si="0"/>
        <v>44962</v>
      </c>
      <c r="I14" s="71">
        <f t="shared" ref="I14:P14" si="1">I46-39-1</f>
        <v>44961</v>
      </c>
      <c r="J14" s="71">
        <f t="shared" si="1"/>
        <v>44975</v>
      </c>
      <c r="K14" s="71">
        <f t="shared" si="1"/>
        <v>44977</v>
      </c>
      <c r="L14" s="71">
        <f t="shared" si="1"/>
        <v>44989</v>
      </c>
      <c r="M14" s="144">
        <f t="shared" si="1"/>
        <v>44993</v>
      </c>
      <c r="N14" s="71">
        <f t="shared" si="1"/>
        <v>45006</v>
      </c>
      <c r="O14" s="152">
        <f t="shared" si="1"/>
        <v>45009</v>
      </c>
      <c r="P14" s="152">
        <f t="shared" si="1"/>
        <v>45022</v>
      </c>
      <c r="Q14" s="152">
        <f t="shared" ref="Q14:S14" si="2">Q46-39-1</f>
        <v>45025</v>
      </c>
      <c r="R14" s="152">
        <f t="shared" si="2"/>
        <v>45037</v>
      </c>
      <c r="S14" s="175">
        <f t="shared" si="2"/>
        <v>45041</v>
      </c>
    </row>
    <row r="15" spans="1:19" ht="12" x14ac:dyDescent="0.15">
      <c r="A15" s="68" t="s">
        <v>31</v>
      </c>
      <c r="B15" s="69"/>
      <c r="C15" s="70"/>
      <c r="D15" s="144">
        <f t="shared" ref="D15:H15" si="3">D46-35-1</f>
        <v>44937</v>
      </c>
      <c r="E15" s="144">
        <f t="shared" si="3"/>
        <v>44575</v>
      </c>
      <c r="F15" s="71">
        <f t="shared" si="3"/>
        <v>44946</v>
      </c>
      <c r="G15" s="71">
        <f t="shared" si="3"/>
        <v>44944</v>
      </c>
      <c r="H15" s="71">
        <f t="shared" si="3"/>
        <v>44966</v>
      </c>
      <c r="I15" s="71">
        <f t="shared" ref="I15:P15" si="4">I46-35-1</f>
        <v>44965</v>
      </c>
      <c r="J15" s="71">
        <f t="shared" si="4"/>
        <v>44979</v>
      </c>
      <c r="K15" s="71">
        <f t="shared" si="4"/>
        <v>44981</v>
      </c>
      <c r="L15" s="71">
        <f t="shared" si="4"/>
        <v>44993</v>
      </c>
      <c r="M15" s="144">
        <f t="shared" si="4"/>
        <v>44997</v>
      </c>
      <c r="N15" s="152">
        <f t="shared" si="4"/>
        <v>45010</v>
      </c>
      <c r="O15" s="152">
        <f t="shared" si="4"/>
        <v>45013</v>
      </c>
      <c r="P15" s="152">
        <f t="shared" si="4"/>
        <v>45026</v>
      </c>
      <c r="Q15" s="152">
        <f t="shared" ref="Q15:S15" si="5">Q46-35-1</f>
        <v>45029</v>
      </c>
      <c r="R15" s="152">
        <f t="shared" si="5"/>
        <v>45041</v>
      </c>
      <c r="S15" s="175">
        <f t="shared" si="5"/>
        <v>45045</v>
      </c>
    </row>
    <row r="16" spans="1:19" ht="12" x14ac:dyDescent="0.15">
      <c r="A16" s="68" t="s">
        <v>32</v>
      </c>
      <c r="B16" s="69">
        <v>0</v>
      </c>
      <c r="C16" s="70">
        <v>0</v>
      </c>
      <c r="D16" s="144">
        <f t="shared" ref="D16:H16" si="6">D46-32-1</f>
        <v>44940</v>
      </c>
      <c r="E16" s="144">
        <f t="shared" si="6"/>
        <v>44578</v>
      </c>
      <c r="F16" s="71">
        <f t="shared" si="6"/>
        <v>44949</v>
      </c>
      <c r="G16" s="71">
        <f t="shared" si="6"/>
        <v>44947</v>
      </c>
      <c r="H16" s="71">
        <f t="shared" si="6"/>
        <v>44969</v>
      </c>
      <c r="I16" s="71">
        <f t="shared" ref="I16:P16" si="7">I46-32-1</f>
        <v>44968</v>
      </c>
      <c r="J16" s="71">
        <f t="shared" si="7"/>
        <v>44982</v>
      </c>
      <c r="K16" s="71">
        <f t="shared" si="7"/>
        <v>44984</v>
      </c>
      <c r="L16" s="71">
        <f t="shared" si="7"/>
        <v>44996</v>
      </c>
      <c r="M16" s="144">
        <f t="shared" si="7"/>
        <v>45000</v>
      </c>
      <c r="N16" s="152">
        <f t="shared" si="7"/>
        <v>45013</v>
      </c>
      <c r="O16" s="152">
        <f t="shared" si="7"/>
        <v>45016</v>
      </c>
      <c r="P16" s="152">
        <f t="shared" si="7"/>
        <v>45029</v>
      </c>
      <c r="Q16" s="152">
        <f t="shared" ref="Q16:S16" si="8">Q46-32-1</f>
        <v>45032</v>
      </c>
      <c r="R16" s="152">
        <f t="shared" si="8"/>
        <v>45044</v>
      </c>
      <c r="S16" s="175">
        <f t="shared" si="8"/>
        <v>45048</v>
      </c>
    </row>
    <row r="17" spans="1:19" ht="12" x14ac:dyDescent="0.15">
      <c r="A17" s="72" t="s">
        <v>33</v>
      </c>
      <c r="B17" s="73"/>
      <c r="C17" s="74"/>
      <c r="D17" s="145"/>
      <c r="E17" s="147"/>
      <c r="F17" s="75"/>
      <c r="G17" s="75"/>
      <c r="H17" s="75"/>
      <c r="I17" s="75"/>
      <c r="J17" s="75"/>
      <c r="K17" s="75"/>
      <c r="L17" s="215"/>
      <c r="M17" s="147"/>
      <c r="N17" s="153"/>
      <c r="O17" s="153"/>
      <c r="P17" s="153"/>
      <c r="Q17" s="153"/>
      <c r="R17" s="153"/>
      <c r="S17" s="187"/>
    </row>
    <row r="18" spans="1:19" ht="12" x14ac:dyDescent="0.15">
      <c r="A18" s="76" t="s">
        <v>34</v>
      </c>
      <c r="B18" s="69">
        <v>2.0431034482753603</v>
      </c>
      <c r="C18" s="70">
        <v>2.0431034482753603</v>
      </c>
      <c r="D18" s="144">
        <f t="shared" ref="D18:H18" si="9">D46-38-1</f>
        <v>44934</v>
      </c>
      <c r="E18" s="144">
        <f t="shared" si="9"/>
        <v>44572</v>
      </c>
      <c r="F18" s="71">
        <f t="shared" si="9"/>
        <v>44943</v>
      </c>
      <c r="G18" s="71">
        <f t="shared" si="9"/>
        <v>44941</v>
      </c>
      <c r="H18" s="71">
        <f t="shared" si="9"/>
        <v>44963</v>
      </c>
      <c r="I18" s="71">
        <f t="shared" ref="I18:P18" si="10">I46-38-1</f>
        <v>44962</v>
      </c>
      <c r="J18" s="71">
        <f t="shared" si="10"/>
        <v>44976</v>
      </c>
      <c r="K18" s="71">
        <f t="shared" si="10"/>
        <v>44978</v>
      </c>
      <c r="L18" s="71">
        <f t="shared" si="10"/>
        <v>44990</v>
      </c>
      <c r="M18" s="144">
        <f t="shared" si="10"/>
        <v>44994</v>
      </c>
      <c r="N18" s="152">
        <f t="shared" si="10"/>
        <v>45007</v>
      </c>
      <c r="O18" s="152">
        <f t="shared" si="10"/>
        <v>45010</v>
      </c>
      <c r="P18" s="152">
        <f t="shared" si="10"/>
        <v>45023</v>
      </c>
      <c r="Q18" s="152">
        <f t="shared" ref="Q18:S18" si="11">Q46-38-1</f>
        <v>45026</v>
      </c>
      <c r="R18" s="152">
        <f t="shared" si="11"/>
        <v>45038</v>
      </c>
      <c r="S18" s="175">
        <f t="shared" si="11"/>
        <v>45042</v>
      </c>
    </row>
    <row r="19" spans="1:19" ht="12" x14ac:dyDescent="0.15">
      <c r="A19" s="76" t="s">
        <v>35</v>
      </c>
      <c r="B19" s="69">
        <v>3.2614942528743995</v>
      </c>
      <c r="C19" s="70">
        <v>3.2270114942512009</v>
      </c>
      <c r="D19" s="144">
        <f t="shared" ref="D19:H19" si="12">D46-37-1</f>
        <v>44935</v>
      </c>
      <c r="E19" s="144">
        <f t="shared" si="12"/>
        <v>44573</v>
      </c>
      <c r="F19" s="71">
        <f t="shared" si="12"/>
        <v>44944</v>
      </c>
      <c r="G19" s="71">
        <f t="shared" si="12"/>
        <v>44942</v>
      </c>
      <c r="H19" s="71">
        <f t="shared" si="12"/>
        <v>44964</v>
      </c>
      <c r="I19" s="71">
        <f t="shared" ref="I19:P19" si="13">I46-37-1</f>
        <v>44963</v>
      </c>
      <c r="J19" s="71">
        <f t="shared" si="13"/>
        <v>44977</v>
      </c>
      <c r="K19" s="71">
        <f t="shared" si="13"/>
        <v>44979</v>
      </c>
      <c r="L19" s="71">
        <f t="shared" si="13"/>
        <v>44991</v>
      </c>
      <c r="M19" s="144">
        <f t="shared" si="13"/>
        <v>44995</v>
      </c>
      <c r="N19" s="152">
        <f t="shared" si="13"/>
        <v>45008</v>
      </c>
      <c r="O19" s="152">
        <f t="shared" si="13"/>
        <v>45011</v>
      </c>
      <c r="P19" s="152">
        <f t="shared" si="13"/>
        <v>45024</v>
      </c>
      <c r="Q19" s="152">
        <f t="shared" ref="Q19:S19" si="14">Q46-37-1</f>
        <v>45027</v>
      </c>
      <c r="R19" s="152">
        <f t="shared" si="14"/>
        <v>45039</v>
      </c>
      <c r="S19" s="175">
        <f t="shared" si="14"/>
        <v>45043</v>
      </c>
    </row>
    <row r="20" spans="1:19" ht="12" x14ac:dyDescent="0.15">
      <c r="A20" s="76" t="s">
        <v>36</v>
      </c>
      <c r="B20" s="69">
        <v>4.9367816091908026</v>
      </c>
      <c r="C20" s="70">
        <v>4.3304597701135208</v>
      </c>
      <c r="D20" s="144">
        <f t="shared" ref="D20:H20" si="15">D46-35-1</f>
        <v>44937</v>
      </c>
      <c r="E20" s="144">
        <f t="shared" si="15"/>
        <v>44575</v>
      </c>
      <c r="F20" s="71">
        <f t="shared" si="15"/>
        <v>44946</v>
      </c>
      <c r="G20" s="71">
        <f t="shared" si="15"/>
        <v>44944</v>
      </c>
      <c r="H20" s="71">
        <f t="shared" si="15"/>
        <v>44966</v>
      </c>
      <c r="I20" s="71">
        <f t="shared" ref="I20:P20" si="16">I46-35-1</f>
        <v>44965</v>
      </c>
      <c r="J20" s="71">
        <f t="shared" si="16"/>
        <v>44979</v>
      </c>
      <c r="K20" s="71">
        <f t="shared" si="16"/>
        <v>44981</v>
      </c>
      <c r="L20" s="71">
        <f t="shared" si="16"/>
        <v>44993</v>
      </c>
      <c r="M20" s="144">
        <f t="shared" si="16"/>
        <v>44997</v>
      </c>
      <c r="N20" s="152">
        <f t="shared" si="16"/>
        <v>45010</v>
      </c>
      <c r="O20" s="152">
        <f t="shared" si="16"/>
        <v>45013</v>
      </c>
      <c r="P20" s="152">
        <f t="shared" si="16"/>
        <v>45026</v>
      </c>
      <c r="Q20" s="152">
        <f t="shared" ref="Q20:S20" si="17">Q46-35-1</f>
        <v>45029</v>
      </c>
      <c r="R20" s="152">
        <f t="shared" si="17"/>
        <v>45041</v>
      </c>
      <c r="S20" s="175">
        <f t="shared" si="17"/>
        <v>45045</v>
      </c>
    </row>
    <row r="21" spans="1:19" ht="12" x14ac:dyDescent="0.15">
      <c r="A21" s="76" t="s">
        <v>37</v>
      </c>
      <c r="B21" s="69"/>
      <c r="C21" s="70"/>
      <c r="D21" s="144">
        <f t="shared" ref="D21:H21" si="18">D46-32-1</f>
        <v>44940</v>
      </c>
      <c r="E21" s="144">
        <f t="shared" si="18"/>
        <v>44578</v>
      </c>
      <c r="F21" s="71">
        <f t="shared" si="18"/>
        <v>44949</v>
      </c>
      <c r="G21" s="71">
        <f t="shared" si="18"/>
        <v>44947</v>
      </c>
      <c r="H21" s="71">
        <f t="shared" si="18"/>
        <v>44969</v>
      </c>
      <c r="I21" s="71">
        <f t="shared" ref="I21:P21" si="19">I46-32-1</f>
        <v>44968</v>
      </c>
      <c r="J21" s="71">
        <f t="shared" si="19"/>
        <v>44982</v>
      </c>
      <c r="K21" s="71">
        <f t="shared" si="19"/>
        <v>44984</v>
      </c>
      <c r="L21" s="71">
        <f t="shared" si="19"/>
        <v>44996</v>
      </c>
      <c r="M21" s="144">
        <f t="shared" si="19"/>
        <v>45000</v>
      </c>
      <c r="N21" s="152">
        <f t="shared" si="19"/>
        <v>45013</v>
      </c>
      <c r="O21" s="152">
        <f t="shared" si="19"/>
        <v>45016</v>
      </c>
      <c r="P21" s="152">
        <f t="shared" si="19"/>
        <v>45029</v>
      </c>
      <c r="Q21" s="152">
        <f t="shared" ref="Q21:S21" si="20">Q46-32-1</f>
        <v>45032</v>
      </c>
      <c r="R21" s="152">
        <f t="shared" si="20"/>
        <v>45044</v>
      </c>
      <c r="S21" s="175">
        <f t="shared" si="20"/>
        <v>45048</v>
      </c>
    </row>
    <row r="22" spans="1:19" ht="12" x14ac:dyDescent="0.15">
      <c r="A22" s="72" t="s">
        <v>38</v>
      </c>
      <c r="B22" s="73"/>
      <c r="C22" s="74"/>
      <c r="D22" s="145"/>
      <c r="E22" s="147"/>
      <c r="F22" s="75"/>
      <c r="G22" s="75"/>
      <c r="H22" s="75"/>
      <c r="I22" s="75"/>
      <c r="J22" s="75"/>
      <c r="K22" s="75"/>
      <c r="L22" s="215"/>
      <c r="M22" s="186"/>
      <c r="N22" s="153"/>
      <c r="O22" s="153"/>
      <c r="P22" s="153"/>
      <c r="Q22" s="153"/>
      <c r="R22" s="153"/>
      <c r="S22" s="187"/>
    </row>
    <row r="23" spans="1:19" ht="12" x14ac:dyDescent="0.15">
      <c r="A23" s="76" t="s">
        <v>39</v>
      </c>
      <c r="B23" s="69"/>
      <c r="C23" s="70"/>
      <c r="D23" s="144">
        <f t="shared" ref="D23:H23" si="21">D46-23-1</f>
        <v>44949</v>
      </c>
      <c r="E23" s="144">
        <f t="shared" si="21"/>
        <v>44587</v>
      </c>
      <c r="F23" s="71">
        <f t="shared" si="21"/>
        <v>44958</v>
      </c>
      <c r="G23" s="71">
        <f t="shared" si="21"/>
        <v>44956</v>
      </c>
      <c r="H23" s="71">
        <f t="shared" si="21"/>
        <v>44978</v>
      </c>
      <c r="I23" s="71">
        <f t="shared" ref="I23:P23" si="22">I46-23-1</f>
        <v>44977</v>
      </c>
      <c r="J23" s="71">
        <f t="shared" si="22"/>
        <v>44991</v>
      </c>
      <c r="K23" s="71">
        <f t="shared" si="22"/>
        <v>44993</v>
      </c>
      <c r="L23" s="71">
        <f t="shared" si="22"/>
        <v>45005</v>
      </c>
      <c r="M23" s="185">
        <f t="shared" si="22"/>
        <v>45009</v>
      </c>
      <c r="N23" s="152">
        <f t="shared" si="22"/>
        <v>45022</v>
      </c>
      <c r="O23" s="152">
        <f t="shared" si="22"/>
        <v>45025</v>
      </c>
      <c r="P23" s="152">
        <f t="shared" si="22"/>
        <v>45038</v>
      </c>
      <c r="Q23" s="152">
        <f t="shared" ref="Q23:S23" si="23">Q46-23-1</f>
        <v>45041</v>
      </c>
      <c r="R23" s="152">
        <f t="shared" si="23"/>
        <v>45053</v>
      </c>
      <c r="S23" s="175">
        <f t="shared" si="23"/>
        <v>45057</v>
      </c>
    </row>
    <row r="24" spans="1:19" ht="12" x14ac:dyDescent="0.15">
      <c r="A24" s="76" t="s">
        <v>40</v>
      </c>
      <c r="B24" s="69">
        <v>13.663793103449279</v>
      </c>
      <c r="C24" s="70"/>
      <c r="D24" s="144">
        <f t="shared" ref="D24:H24" si="24">D46-22-1</f>
        <v>44950</v>
      </c>
      <c r="E24" s="144">
        <f t="shared" si="24"/>
        <v>44588</v>
      </c>
      <c r="F24" s="71">
        <f t="shared" si="24"/>
        <v>44959</v>
      </c>
      <c r="G24" s="71">
        <f t="shared" si="24"/>
        <v>44957</v>
      </c>
      <c r="H24" s="71">
        <f t="shared" si="24"/>
        <v>44979</v>
      </c>
      <c r="I24" s="71">
        <f t="shared" ref="I24:P24" si="25">I46-22-1</f>
        <v>44978</v>
      </c>
      <c r="J24" s="71">
        <f t="shared" si="25"/>
        <v>44992</v>
      </c>
      <c r="K24" s="71">
        <f t="shared" si="25"/>
        <v>44994</v>
      </c>
      <c r="L24" s="71">
        <f t="shared" si="25"/>
        <v>45006</v>
      </c>
      <c r="M24" s="185">
        <f t="shared" si="25"/>
        <v>45010</v>
      </c>
      <c r="N24" s="152">
        <f t="shared" si="25"/>
        <v>45023</v>
      </c>
      <c r="O24" s="152">
        <f t="shared" si="25"/>
        <v>45026</v>
      </c>
      <c r="P24" s="152">
        <f t="shared" si="25"/>
        <v>45039</v>
      </c>
      <c r="Q24" s="152">
        <f t="shared" ref="Q24:S24" si="26">Q46-22-1</f>
        <v>45042</v>
      </c>
      <c r="R24" s="152">
        <f t="shared" si="26"/>
        <v>45054</v>
      </c>
      <c r="S24" s="175">
        <f t="shared" si="26"/>
        <v>45058</v>
      </c>
    </row>
    <row r="25" spans="1:19" ht="12" x14ac:dyDescent="0.15">
      <c r="A25" s="76" t="s">
        <v>41</v>
      </c>
      <c r="B25" s="69">
        <v>20.22844827586232</v>
      </c>
      <c r="C25" s="70">
        <v>13.362068965521757</v>
      </c>
      <c r="D25" s="144">
        <f t="shared" ref="D25:H25" si="27">D46-13-1</f>
        <v>44959</v>
      </c>
      <c r="E25" s="144">
        <f t="shared" si="27"/>
        <v>44597</v>
      </c>
      <c r="F25" s="71">
        <f t="shared" si="27"/>
        <v>44968</v>
      </c>
      <c r="G25" s="71">
        <f t="shared" si="27"/>
        <v>44966</v>
      </c>
      <c r="H25" s="71">
        <f t="shared" si="27"/>
        <v>44988</v>
      </c>
      <c r="I25" s="71">
        <f t="shared" ref="I25:P25" si="28">I46-13-1</f>
        <v>44987</v>
      </c>
      <c r="J25" s="71">
        <f t="shared" si="28"/>
        <v>45001</v>
      </c>
      <c r="K25" s="71">
        <f t="shared" si="28"/>
        <v>45003</v>
      </c>
      <c r="L25" s="152">
        <f t="shared" si="28"/>
        <v>45015</v>
      </c>
      <c r="M25" s="185">
        <f t="shared" si="28"/>
        <v>45019</v>
      </c>
      <c r="N25" s="152">
        <f t="shared" si="28"/>
        <v>45032</v>
      </c>
      <c r="O25" s="152">
        <f t="shared" si="28"/>
        <v>45035</v>
      </c>
      <c r="P25" s="152">
        <f t="shared" si="28"/>
        <v>45048</v>
      </c>
      <c r="Q25" s="152">
        <f t="shared" ref="Q25:S25" si="29">Q46-13-1</f>
        <v>45051</v>
      </c>
      <c r="R25" s="152">
        <f t="shared" si="29"/>
        <v>45063</v>
      </c>
      <c r="S25" s="175">
        <f t="shared" si="29"/>
        <v>45067</v>
      </c>
    </row>
    <row r="26" spans="1:19" ht="12" x14ac:dyDescent="0.15">
      <c r="A26" s="72" t="s">
        <v>42</v>
      </c>
      <c r="B26" s="73"/>
      <c r="C26" s="74"/>
      <c r="D26" s="145"/>
      <c r="E26" s="147"/>
      <c r="F26" s="75"/>
      <c r="G26" s="75"/>
      <c r="H26" s="75"/>
      <c r="I26" s="75"/>
      <c r="J26" s="75"/>
      <c r="K26" s="75"/>
      <c r="L26" s="184"/>
      <c r="M26" s="186"/>
      <c r="N26" s="153"/>
      <c r="O26" s="153"/>
      <c r="P26" s="153"/>
      <c r="Q26" s="153"/>
      <c r="R26" s="153"/>
      <c r="S26" s="187"/>
    </row>
    <row r="27" spans="1:19" ht="12" x14ac:dyDescent="0.15">
      <c r="A27" s="76" t="s">
        <v>43</v>
      </c>
      <c r="B27" s="69"/>
      <c r="C27" s="70">
        <v>17</v>
      </c>
      <c r="D27" s="144">
        <f t="shared" ref="D27:H27" si="30">D46-13-1</f>
        <v>44959</v>
      </c>
      <c r="E27" s="144">
        <f t="shared" si="30"/>
        <v>44597</v>
      </c>
      <c r="F27" s="71">
        <f t="shared" si="30"/>
        <v>44968</v>
      </c>
      <c r="G27" s="71">
        <f t="shared" si="30"/>
        <v>44966</v>
      </c>
      <c r="H27" s="71">
        <f t="shared" si="30"/>
        <v>44988</v>
      </c>
      <c r="I27" s="71">
        <f t="shared" ref="I27:P27" si="31">I46-13-1</f>
        <v>44987</v>
      </c>
      <c r="J27" s="71">
        <f t="shared" si="31"/>
        <v>45001</v>
      </c>
      <c r="K27" s="71">
        <f t="shared" si="31"/>
        <v>45003</v>
      </c>
      <c r="L27" s="152">
        <f t="shared" si="31"/>
        <v>45015</v>
      </c>
      <c r="M27" s="185">
        <f t="shared" si="31"/>
        <v>45019</v>
      </c>
      <c r="N27" s="152">
        <f t="shared" si="31"/>
        <v>45032</v>
      </c>
      <c r="O27" s="152">
        <f t="shared" si="31"/>
        <v>45035</v>
      </c>
      <c r="P27" s="152">
        <f t="shared" si="31"/>
        <v>45048</v>
      </c>
      <c r="Q27" s="152">
        <f t="shared" ref="Q27:S27" si="32">Q46-13-1</f>
        <v>45051</v>
      </c>
      <c r="R27" s="152">
        <f t="shared" si="32"/>
        <v>45063</v>
      </c>
      <c r="S27" s="175">
        <f t="shared" si="32"/>
        <v>45067</v>
      </c>
    </row>
    <row r="28" spans="1:19" ht="12" x14ac:dyDescent="0.15">
      <c r="A28" s="76" t="s">
        <v>44</v>
      </c>
      <c r="B28" s="69">
        <v>23.297413793101441</v>
      </c>
      <c r="C28" s="70">
        <v>18.962643678161839</v>
      </c>
      <c r="D28" s="144">
        <f t="shared" ref="D28:H28" si="33">D46-10-1</f>
        <v>44962</v>
      </c>
      <c r="E28" s="144">
        <f t="shared" si="33"/>
        <v>44600</v>
      </c>
      <c r="F28" s="71">
        <f t="shared" si="33"/>
        <v>44971</v>
      </c>
      <c r="G28" s="71">
        <f t="shared" si="33"/>
        <v>44969</v>
      </c>
      <c r="H28" s="71">
        <f t="shared" si="33"/>
        <v>44991</v>
      </c>
      <c r="I28" s="71">
        <f t="shared" ref="I28:P28" si="34">I46-10-1</f>
        <v>44990</v>
      </c>
      <c r="J28" s="71">
        <f t="shared" si="34"/>
        <v>45004</v>
      </c>
      <c r="K28" s="71">
        <f t="shared" si="34"/>
        <v>45006</v>
      </c>
      <c r="L28" s="152">
        <f t="shared" si="34"/>
        <v>45018</v>
      </c>
      <c r="M28" s="185">
        <f t="shared" si="34"/>
        <v>45022</v>
      </c>
      <c r="N28" s="152">
        <f t="shared" si="34"/>
        <v>45035</v>
      </c>
      <c r="O28" s="152">
        <f t="shared" si="34"/>
        <v>45038</v>
      </c>
      <c r="P28" s="152">
        <f t="shared" si="34"/>
        <v>45051</v>
      </c>
      <c r="Q28" s="152">
        <f t="shared" ref="Q28:S28" si="35">Q46-10-1</f>
        <v>45054</v>
      </c>
      <c r="R28" s="152">
        <f t="shared" si="35"/>
        <v>45066</v>
      </c>
      <c r="S28" s="175">
        <f t="shared" si="35"/>
        <v>45070</v>
      </c>
    </row>
    <row r="29" spans="1:19" ht="12" x14ac:dyDescent="0.15">
      <c r="A29" s="76" t="s">
        <v>45</v>
      </c>
      <c r="B29" s="69">
        <v>24.900862068963761</v>
      </c>
      <c r="C29" s="70">
        <v>21.066091954024159</v>
      </c>
      <c r="D29" s="144">
        <f t="shared" ref="D29:H29" si="36">D46-10-1</f>
        <v>44962</v>
      </c>
      <c r="E29" s="144">
        <f t="shared" si="36"/>
        <v>44600</v>
      </c>
      <c r="F29" s="71">
        <f t="shared" si="36"/>
        <v>44971</v>
      </c>
      <c r="G29" s="71">
        <f t="shared" si="36"/>
        <v>44969</v>
      </c>
      <c r="H29" s="71">
        <f t="shared" si="36"/>
        <v>44991</v>
      </c>
      <c r="I29" s="71">
        <f t="shared" ref="I29:P29" si="37">I46-10-1</f>
        <v>44990</v>
      </c>
      <c r="J29" s="71">
        <f t="shared" si="37"/>
        <v>45004</v>
      </c>
      <c r="K29" s="71">
        <f t="shared" si="37"/>
        <v>45006</v>
      </c>
      <c r="L29" s="152">
        <f t="shared" si="37"/>
        <v>45018</v>
      </c>
      <c r="M29" s="185">
        <f t="shared" si="37"/>
        <v>45022</v>
      </c>
      <c r="N29" s="152">
        <f t="shared" si="37"/>
        <v>45035</v>
      </c>
      <c r="O29" s="152">
        <f t="shared" si="37"/>
        <v>45038</v>
      </c>
      <c r="P29" s="152">
        <f t="shared" si="37"/>
        <v>45051</v>
      </c>
      <c r="Q29" s="152">
        <f t="shared" ref="Q29:S29" si="38">Q46-10-1</f>
        <v>45054</v>
      </c>
      <c r="R29" s="152">
        <f t="shared" si="38"/>
        <v>45066</v>
      </c>
      <c r="S29" s="175">
        <f t="shared" si="38"/>
        <v>45070</v>
      </c>
    </row>
    <row r="30" spans="1:19" ht="12" x14ac:dyDescent="0.15">
      <c r="A30" s="76" t="s">
        <v>46</v>
      </c>
      <c r="B30" s="69"/>
      <c r="C30" s="70"/>
      <c r="D30" s="144">
        <f t="shared" ref="D30:H30" si="39">D46-11</f>
        <v>44962</v>
      </c>
      <c r="E30" s="144">
        <f t="shared" si="39"/>
        <v>44600</v>
      </c>
      <c r="F30" s="71">
        <f t="shared" si="39"/>
        <v>44971</v>
      </c>
      <c r="G30" s="71">
        <f t="shared" si="39"/>
        <v>44969</v>
      </c>
      <c r="H30" s="71">
        <f t="shared" si="39"/>
        <v>44991</v>
      </c>
      <c r="I30" s="71">
        <f t="shared" ref="I30:P30" si="40">I46-11</f>
        <v>44990</v>
      </c>
      <c r="J30" s="71">
        <f t="shared" si="40"/>
        <v>45004</v>
      </c>
      <c r="K30" s="71">
        <f t="shared" si="40"/>
        <v>45006</v>
      </c>
      <c r="L30" s="152">
        <f t="shared" si="40"/>
        <v>45018</v>
      </c>
      <c r="M30" s="185">
        <f t="shared" si="40"/>
        <v>45022</v>
      </c>
      <c r="N30" s="152">
        <f t="shared" si="40"/>
        <v>45035</v>
      </c>
      <c r="O30" s="152">
        <f t="shared" si="40"/>
        <v>45038</v>
      </c>
      <c r="P30" s="152">
        <f t="shared" si="40"/>
        <v>45051</v>
      </c>
      <c r="Q30" s="152">
        <f t="shared" ref="Q30:S30" si="41">Q46-11</f>
        <v>45054</v>
      </c>
      <c r="R30" s="152">
        <f t="shared" si="41"/>
        <v>45066</v>
      </c>
      <c r="S30" s="175">
        <f t="shared" si="41"/>
        <v>45070</v>
      </c>
    </row>
    <row r="31" spans="1:19" ht="12" x14ac:dyDescent="0.15">
      <c r="A31" s="76" t="s">
        <v>47</v>
      </c>
      <c r="B31" s="69">
        <v>27.926724137927522</v>
      </c>
      <c r="C31" s="70">
        <v>24.211206896550721</v>
      </c>
      <c r="D31" s="144">
        <f t="shared" ref="D31:H31" si="42">D46-7-1</f>
        <v>44965</v>
      </c>
      <c r="E31" s="144">
        <f t="shared" si="42"/>
        <v>44603</v>
      </c>
      <c r="F31" s="71">
        <f t="shared" si="42"/>
        <v>44974</v>
      </c>
      <c r="G31" s="71">
        <f t="shared" si="42"/>
        <v>44972</v>
      </c>
      <c r="H31" s="71">
        <f t="shared" si="42"/>
        <v>44994</v>
      </c>
      <c r="I31" s="71">
        <f t="shared" ref="I31:P31" si="43">I46-7-1</f>
        <v>44993</v>
      </c>
      <c r="J31" s="71">
        <f t="shared" si="43"/>
        <v>45007</v>
      </c>
      <c r="K31" s="152">
        <f t="shared" si="43"/>
        <v>45009</v>
      </c>
      <c r="L31" s="152">
        <f t="shared" si="43"/>
        <v>45021</v>
      </c>
      <c r="M31" s="185">
        <f t="shared" si="43"/>
        <v>45025</v>
      </c>
      <c r="N31" s="152">
        <f t="shared" si="43"/>
        <v>45038</v>
      </c>
      <c r="O31" s="152">
        <f t="shared" si="43"/>
        <v>45041</v>
      </c>
      <c r="P31" s="152">
        <f t="shared" si="43"/>
        <v>45054</v>
      </c>
      <c r="Q31" s="152">
        <f t="shared" ref="Q31:S31" si="44">Q46-7-1</f>
        <v>45057</v>
      </c>
      <c r="R31" s="152">
        <f t="shared" si="44"/>
        <v>45069</v>
      </c>
      <c r="S31" s="175">
        <f t="shared" si="44"/>
        <v>45073</v>
      </c>
    </row>
    <row r="32" spans="1:19" ht="12" x14ac:dyDescent="0.15">
      <c r="A32" s="76" t="s">
        <v>48</v>
      </c>
      <c r="B32" s="69">
        <v>29.001436781603843</v>
      </c>
      <c r="C32" s="70">
        <v>25.27729885057488</v>
      </c>
      <c r="D32" s="144">
        <f t="shared" ref="D32:H32" si="45">D46-7-1</f>
        <v>44965</v>
      </c>
      <c r="E32" s="144">
        <f t="shared" si="45"/>
        <v>44603</v>
      </c>
      <c r="F32" s="71">
        <f t="shared" si="45"/>
        <v>44974</v>
      </c>
      <c r="G32" s="71">
        <f t="shared" si="45"/>
        <v>44972</v>
      </c>
      <c r="H32" s="71">
        <f t="shared" si="45"/>
        <v>44994</v>
      </c>
      <c r="I32" s="71">
        <f t="shared" ref="I32:P32" si="46">I46-7-1</f>
        <v>44993</v>
      </c>
      <c r="J32" s="71">
        <f t="shared" si="46"/>
        <v>45007</v>
      </c>
      <c r="K32" s="152">
        <f t="shared" si="46"/>
        <v>45009</v>
      </c>
      <c r="L32" s="152">
        <f t="shared" si="46"/>
        <v>45021</v>
      </c>
      <c r="M32" s="185">
        <f t="shared" si="46"/>
        <v>45025</v>
      </c>
      <c r="N32" s="152">
        <f t="shared" si="46"/>
        <v>45038</v>
      </c>
      <c r="O32" s="152">
        <f t="shared" si="46"/>
        <v>45041</v>
      </c>
      <c r="P32" s="152">
        <f t="shared" si="46"/>
        <v>45054</v>
      </c>
      <c r="Q32" s="152">
        <f t="shared" ref="Q32:S32" si="47">Q46-7-1</f>
        <v>45057</v>
      </c>
      <c r="R32" s="152">
        <f t="shared" si="47"/>
        <v>45069</v>
      </c>
      <c r="S32" s="175">
        <f t="shared" si="47"/>
        <v>45073</v>
      </c>
    </row>
    <row r="33" spans="1:19" ht="12" x14ac:dyDescent="0.15">
      <c r="A33" s="76" t="s">
        <v>49</v>
      </c>
      <c r="B33" s="69">
        <v>31.6135057471256</v>
      </c>
      <c r="C33" s="70">
        <v>27.169540229893755</v>
      </c>
      <c r="D33" s="144">
        <f t="shared" ref="D33:H33" si="48">D46-7-1</f>
        <v>44965</v>
      </c>
      <c r="E33" s="144">
        <f t="shared" si="48"/>
        <v>44603</v>
      </c>
      <c r="F33" s="71">
        <f t="shared" si="48"/>
        <v>44974</v>
      </c>
      <c r="G33" s="71">
        <f t="shared" si="48"/>
        <v>44972</v>
      </c>
      <c r="H33" s="71">
        <f t="shared" si="48"/>
        <v>44994</v>
      </c>
      <c r="I33" s="71">
        <f t="shared" ref="I33:P33" si="49">I46-7-1</f>
        <v>44993</v>
      </c>
      <c r="J33" s="71">
        <f t="shared" si="49"/>
        <v>45007</v>
      </c>
      <c r="K33" s="152">
        <f t="shared" si="49"/>
        <v>45009</v>
      </c>
      <c r="L33" s="152">
        <f t="shared" si="49"/>
        <v>45021</v>
      </c>
      <c r="M33" s="185">
        <f t="shared" si="49"/>
        <v>45025</v>
      </c>
      <c r="N33" s="152">
        <f t="shared" si="49"/>
        <v>45038</v>
      </c>
      <c r="O33" s="152">
        <f t="shared" si="49"/>
        <v>45041</v>
      </c>
      <c r="P33" s="152">
        <f t="shared" si="49"/>
        <v>45054</v>
      </c>
      <c r="Q33" s="152">
        <f t="shared" ref="Q33:S33" si="50">Q46-7-1</f>
        <v>45057</v>
      </c>
      <c r="R33" s="152">
        <f t="shared" si="50"/>
        <v>45069</v>
      </c>
      <c r="S33" s="175">
        <f t="shared" si="50"/>
        <v>45073</v>
      </c>
    </row>
    <row r="34" spans="1:19" ht="12" x14ac:dyDescent="0.15">
      <c r="A34" s="76" t="s">
        <v>50</v>
      </c>
      <c r="B34" s="69">
        <v>32.604885057466163</v>
      </c>
      <c r="C34" s="70">
        <v>28.126436781611119</v>
      </c>
      <c r="D34" s="144">
        <f t="shared" ref="D34:H34" si="51">D46-6-1</f>
        <v>44966</v>
      </c>
      <c r="E34" s="144">
        <f t="shared" si="51"/>
        <v>44604</v>
      </c>
      <c r="F34" s="71">
        <f t="shared" si="51"/>
        <v>44975</v>
      </c>
      <c r="G34" s="71">
        <f t="shared" si="51"/>
        <v>44973</v>
      </c>
      <c r="H34" s="71">
        <f t="shared" si="51"/>
        <v>44995</v>
      </c>
      <c r="I34" s="71">
        <f t="shared" ref="I34:P34" si="52">I46-6-1</f>
        <v>44994</v>
      </c>
      <c r="J34" s="71">
        <f t="shared" si="52"/>
        <v>45008</v>
      </c>
      <c r="K34" s="152">
        <f t="shared" si="52"/>
        <v>45010</v>
      </c>
      <c r="L34" s="152">
        <f t="shared" si="52"/>
        <v>45022</v>
      </c>
      <c r="M34" s="185">
        <f t="shared" si="52"/>
        <v>45026</v>
      </c>
      <c r="N34" s="152">
        <f t="shared" si="52"/>
        <v>45039</v>
      </c>
      <c r="O34" s="152">
        <f t="shared" si="52"/>
        <v>45042</v>
      </c>
      <c r="P34" s="152">
        <f t="shared" si="52"/>
        <v>45055</v>
      </c>
      <c r="Q34" s="152">
        <f t="shared" ref="Q34:S34" si="53">Q46-6-1</f>
        <v>45058</v>
      </c>
      <c r="R34" s="152">
        <f t="shared" si="53"/>
        <v>45070</v>
      </c>
      <c r="S34" s="175">
        <f t="shared" si="53"/>
        <v>45074</v>
      </c>
    </row>
    <row r="35" spans="1:19" ht="12" x14ac:dyDescent="0.15">
      <c r="A35" s="72" t="s">
        <v>51</v>
      </c>
      <c r="B35" s="73"/>
      <c r="C35" s="74"/>
      <c r="D35" s="145"/>
      <c r="E35" s="147"/>
      <c r="F35" s="71"/>
      <c r="G35" s="75"/>
      <c r="H35" s="75"/>
      <c r="I35" s="75"/>
      <c r="J35" s="75"/>
      <c r="K35" s="153"/>
      <c r="L35" s="184"/>
      <c r="M35" s="186"/>
      <c r="N35" s="152"/>
      <c r="O35" s="153"/>
      <c r="P35" s="153"/>
      <c r="Q35" s="153"/>
      <c r="R35" s="153"/>
      <c r="S35" s="187"/>
    </row>
    <row r="36" spans="1:19" ht="12" x14ac:dyDescent="0.15">
      <c r="A36" s="76" t="s">
        <v>52</v>
      </c>
      <c r="B36" s="73"/>
      <c r="C36" s="74"/>
      <c r="D36" s="144">
        <f>D46-5-1-2</f>
        <v>44965</v>
      </c>
      <c r="E36" s="144">
        <f>E46-5-1</f>
        <v>44605</v>
      </c>
      <c r="F36" s="71">
        <f>F46-5-1-4</f>
        <v>44972</v>
      </c>
      <c r="G36" s="71">
        <f>G46-5-1</f>
        <v>44974</v>
      </c>
      <c r="H36" s="71">
        <f>H46-5-1-2</f>
        <v>44994</v>
      </c>
      <c r="I36" s="71">
        <f>I46-5-1</f>
        <v>44995</v>
      </c>
      <c r="J36" s="71">
        <f>J46-5-1-4</f>
        <v>45005</v>
      </c>
      <c r="K36" s="152">
        <f>K46-5-1</f>
        <v>45011</v>
      </c>
      <c r="L36" s="152">
        <f>L46-5-1-2</f>
        <v>45021</v>
      </c>
      <c r="M36" s="185">
        <f>M46-5-1</f>
        <v>45027</v>
      </c>
      <c r="N36" s="152">
        <f>N46-5-1-4</f>
        <v>45036</v>
      </c>
      <c r="O36" s="152">
        <f>O46-5-1</f>
        <v>45043</v>
      </c>
      <c r="P36" s="152">
        <f>P46-5-1-2</f>
        <v>45054</v>
      </c>
      <c r="Q36" s="152">
        <f>Q46-5-1</f>
        <v>45059</v>
      </c>
      <c r="R36" s="152">
        <f>R46-5-1-4</f>
        <v>45067</v>
      </c>
      <c r="S36" s="175">
        <f>S46-5-1</f>
        <v>45075</v>
      </c>
    </row>
    <row r="37" spans="1:19" ht="12" x14ac:dyDescent="0.15">
      <c r="A37" s="76" t="s">
        <v>53</v>
      </c>
      <c r="B37" s="73"/>
      <c r="C37" s="74"/>
      <c r="D37" s="144">
        <f t="shared" ref="D37:H37" si="54">D46-5-1</f>
        <v>44967</v>
      </c>
      <c r="E37" s="144">
        <f t="shared" si="54"/>
        <v>44605</v>
      </c>
      <c r="F37" s="71">
        <f t="shared" si="54"/>
        <v>44976</v>
      </c>
      <c r="G37" s="71">
        <f t="shared" si="54"/>
        <v>44974</v>
      </c>
      <c r="H37" s="71">
        <f t="shared" si="54"/>
        <v>44996</v>
      </c>
      <c r="I37" s="71">
        <f t="shared" ref="I37:P37" si="55">I46-5-1</f>
        <v>44995</v>
      </c>
      <c r="J37" s="152">
        <f t="shared" si="55"/>
        <v>45009</v>
      </c>
      <c r="K37" s="152">
        <f t="shared" si="55"/>
        <v>45011</v>
      </c>
      <c r="L37" s="152">
        <f t="shared" si="55"/>
        <v>45023</v>
      </c>
      <c r="M37" s="185">
        <f t="shared" si="55"/>
        <v>45027</v>
      </c>
      <c r="N37" s="152">
        <f t="shared" si="55"/>
        <v>45040</v>
      </c>
      <c r="O37" s="152">
        <f t="shared" si="55"/>
        <v>45043</v>
      </c>
      <c r="P37" s="152">
        <f t="shared" si="55"/>
        <v>45056</v>
      </c>
      <c r="Q37" s="152">
        <f t="shared" ref="Q37:S37" si="56">Q46-5-1</f>
        <v>45059</v>
      </c>
      <c r="R37" s="152">
        <f t="shared" si="56"/>
        <v>45071</v>
      </c>
      <c r="S37" s="175">
        <f t="shared" si="56"/>
        <v>45075</v>
      </c>
    </row>
    <row r="38" spans="1:19" ht="12" x14ac:dyDescent="0.15">
      <c r="A38" s="76" t="s">
        <v>54</v>
      </c>
      <c r="B38" s="69">
        <v>36.946839080461359</v>
      </c>
      <c r="C38" s="70">
        <v>32.510057471270557</v>
      </c>
      <c r="D38" s="144">
        <f t="shared" ref="D38:H38" si="57">D46-6-1</f>
        <v>44966</v>
      </c>
      <c r="E38" s="144">
        <f t="shared" si="57"/>
        <v>44604</v>
      </c>
      <c r="F38" s="71">
        <f t="shared" si="57"/>
        <v>44975</v>
      </c>
      <c r="G38" s="71">
        <f t="shared" si="57"/>
        <v>44973</v>
      </c>
      <c r="H38" s="71">
        <f t="shared" si="57"/>
        <v>44995</v>
      </c>
      <c r="I38" s="71">
        <f t="shared" ref="I38:P38" si="58">I46-6-1</f>
        <v>44994</v>
      </c>
      <c r="J38" s="152">
        <f t="shared" si="58"/>
        <v>45008</v>
      </c>
      <c r="K38" s="152">
        <f t="shared" si="58"/>
        <v>45010</v>
      </c>
      <c r="L38" s="152">
        <f t="shared" si="58"/>
        <v>45022</v>
      </c>
      <c r="M38" s="185">
        <f t="shared" si="58"/>
        <v>45026</v>
      </c>
      <c r="N38" s="152">
        <f t="shared" si="58"/>
        <v>45039</v>
      </c>
      <c r="O38" s="152">
        <f t="shared" si="58"/>
        <v>45042</v>
      </c>
      <c r="P38" s="152">
        <f t="shared" si="58"/>
        <v>45055</v>
      </c>
      <c r="Q38" s="152">
        <f t="shared" ref="Q38:S38" si="59">Q46-6-1</f>
        <v>45058</v>
      </c>
      <c r="R38" s="152">
        <f t="shared" si="59"/>
        <v>45070</v>
      </c>
      <c r="S38" s="175">
        <f t="shared" si="59"/>
        <v>45074</v>
      </c>
    </row>
    <row r="39" spans="1:19" ht="12" x14ac:dyDescent="0.15">
      <c r="A39" s="76" t="s">
        <v>55</v>
      </c>
      <c r="B39" s="69">
        <v>42.17959770114976</v>
      </c>
      <c r="C39" s="70"/>
      <c r="D39" s="144">
        <f t="shared" ref="D39:H39" si="60">D46-5-1</f>
        <v>44967</v>
      </c>
      <c r="E39" s="144">
        <f t="shared" si="60"/>
        <v>44605</v>
      </c>
      <c r="F39" s="71">
        <f t="shared" si="60"/>
        <v>44976</v>
      </c>
      <c r="G39" s="71">
        <f t="shared" si="60"/>
        <v>44974</v>
      </c>
      <c r="H39" s="71">
        <f t="shared" si="60"/>
        <v>44996</v>
      </c>
      <c r="I39" s="71">
        <f t="shared" ref="I39:P39" si="61">I46-5-1</f>
        <v>44995</v>
      </c>
      <c r="J39" s="152">
        <f t="shared" si="61"/>
        <v>45009</v>
      </c>
      <c r="K39" s="152">
        <f t="shared" si="61"/>
        <v>45011</v>
      </c>
      <c r="L39" s="152">
        <f t="shared" si="61"/>
        <v>45023</v>
      </c>
      <c r="M39" s="185">
        <f t="shared" si="61"/>
        <v>45027</v>
      </c>
      <c r="N39" s="152">
        <f t="shared" si="61"/>
        <v>45040</v>
      </c>
      <c r="O39" s="152">
        <f t="shared" si="61"/>
        <v>45043</v>
      </c>
      <c r="P39" s="152">
        <f t="shared" si="61"/>
        <v>45056</v>
      </c>
      <c r="Q39" s="152">
        <f t="shared" ref="Q39:S39" si="62">Q46-5-1</f>
        <v>45059</v>
      </c>
      <c r="R39" s="152">
        <f t="shared" si="62"/>
        <v>45071</v>
      </c>
      <c r="S39" s="175">
        <f t="shared" si="62"/>
        <v>45075</v>
      </c>
    </row>
    <row r="40" spans="1:19" ht="12" x14ac:dyDescent="0.15">
      <c r="A40" s="76" t="s">
        <v>56</v>
      </c>
      <c r="B40" s="69"/>
      <c r="C40" s="70"/>
      <c r="D40" s="144">
        <f t="shared" ref="D40:H40" si="63">D46-3-1</f>
        <v>44969</v>
      </c>
      <c r="E40" s="144">
        <f t="shared" si="63"/>
        <v>44607</v>
      </c>
      <c r="F40" s="71">
        <f t="shared" si="63"/>
        <v>44978</v>
      </c>
      <c r="G40" s="71">
        <f t="shared" si="63"/>
        <v>44976</v>
      </c>
      <c r="H40" s="71">
        <f t="shared" si="63"/>
        <v>44998</v>
      </c>
      <c r="I40" s="71">
        <f t="shared" ref="I40:P40" si="64">I46-3-1</f>
        <v>44997</v>
      </c>
      <c r="J40" s="152">
        <f t="shared" si="64"/>
        <v>45011</v>
      </c>
      <c r="K40" s="152">
        <f t="shared" si="64"/>
        <v>45013</v>
      </c>
      <c r="L40" s="152">
        <f t="shared" si="64"/>
        <v>45025</v>
      </c>
      <c r="M40" s="185">
        <f t="shared" si="64"/>
        <v>45029</v>
      </c>
      <c r="N40" s="152">
        <f t="shared" si="64"/>
        <v>45042</v>
      </c>
      <c r="O40" s="152">
        <f t="shared" si="64"/>
        <v>45045</v>
      </c>
      <c r="P40" s="152">
        <f t="shared" si="64"/>
        <v>45058</v>
      </c>
      <c r="Q40" s="152">
        <f t="shared" ref="Q40:S40" si="65">Q46-3-1</f>
        <v>45061</v>
      </c>
      <c r="R40" s="152">
        <f t="shared" si="65"/>
        <v>45073</v>
      </c>
      <c r="S40" s="175">
        <f t="shared" si="65"/>
        <v>45077</v>
      </c>
    </row>
    <row r="41" spans="1:19" ht="12" x14ac:dyDescent="0.15">
      <c r="A41" s="76" t="s">
        <v>57</v>
      </c>
      <c r="B41" s="69">
        <v>49.47270114942512</v>
      </c>
      <c r="C41" s="70">
        <v>41.563218390809197</v>
      </c>
      <c r="D41" s="144">
        <f t="shared" ref="D41:H41" si="66">D46-3-1</f>
        <v>44969</v>
      </c>
      <c r="E41" s="144">
        <f t="shared" si="66"/>
        <v>44607</v>
      </c>
      <c r="F41" s="71">
        <f t="shared" si="66"/>
        <v>44978</v>
      </c>
      <c r="G41" s="71">
        <f t="shared" si="66"/>
        <v>44976</v>
      </c>
      <c r="H41" s="71">
        <f t="shared" si="66"/>
        <v>44998</v>
      </c>
      <c r="I41" s="71">
        <f t="shared" ref="I41:P41" si="67">I46-3-1</f>
        <v>44997</v>
      </c>
      <c r="J41" s="152">
        <f t="shared" si="67"/>
        <v>45011</v>
      </c>
      <c r="K41" s="152">
        <f t="shared" si="67"/>
        <v>45013</v>
      </c>
      <c r="L41" s="152">
        <f t="shared" si="67"/>
        <v>45025</v>
      </c>
      <c r="M41" s="185">
        <f t="shared" si="67"/>
        <v>45029</v>
      </c>
      <c r="N41" s="152">
        <f t="shared" si="67"/>
        <v>45042</v>
      </c>
      <c r="O41" s="152">
        <f t="shared" si="67"/>
        <v>45045</v>
      </c>
      <c r="P41" s="152">
        <f t="shared" si="67"/>
        <v>45058</v>
      </c>
      <c r="Q41" s="152">
        <f t="shared" ref="Q41:S41" si="68">Q46-3-1</f>
        <v>45061</v>
      </c>
      <c r="R41" s="152">
        <f t="shared" si="68"/>
        <v>45073</v>
      </c>
      <c r="S41" s="175">
        <f t="shared" si="68"/>
        <v>45077</v>
      </c>
    </row>
    <row r="42" spans="1:19" ht="12" x14ac:dyDescent="0.15">
      <c r="A42" s="76" t="s">
        <v>58</v>
      </c>
      <c r="B42" s="69"/>
      <c r="C42" s="70">
        <v>44.2557471264372</v>
      </c>
      <c r="D42" s="144">
        <f t="shared" ref="D42:E42" si="69">D46-3-1</f>
        <v>44969</v>
      </c>
      <c r="E42" s="144">
        <f t="shared" si="69"/>
        <v>44607</v>
      </c>
      <c r="F42" s="71" t="s">
        <v>5</v>
      </c>
      <c r="G42" s="71">
        <f>G46-3-1</f>
        <v>44976</v>
      </c>
      <c r="H42" s="71">
        <f t="shared" ref="H42:M42" si="70">H46-3-1</f>
        <v>44998</v>
      </c>
      <c r="I42" s="71">
        <f t="shared" si="70"/>
        <v>44997</v>
      </c>
      <c r="J42" s="152">
        <f t="shared" si="70"/>
        <v>45011</v>
      </c>
      <c r="K42" s="152">
        <f t="shared" si="70"/>
        <v>45013</v>
      </c>
      <c r="L42" s="152">
        <f t="shared" si="70"/>
        <v>45025</v>
      </c>
      <c r="M42" s="185">
        <f t="shared" si="70"/>
        <v>45029</v>
      </c>
      <c r="N42" s="152" t="s">
        <v>5</v>
      </c>
      <c r="O42" s="152">
        <f>O46-3-1</f>
        <v>45045</v>
      </c>
      <c r="P42" s="152">
        <f t="shared" ref="P42:S42" si="71">P46-3-1</f>
        <v>45058</v>
      </c>
      <c r="Q42" s="152">
        <f t="shared" si="71"/>
        <v>45061</v>
      </c>
      <c r="R42" s="152">
        <f t="shared" si="71"/>
        <v>45073</v>
      </c>
      <c r="S42" s="175">
        <f t="shared" si="71"/>
        <v>45077</v>
      </c>
    </row>
    <row r="43" spans="1:19" ht="12" x14ac:dyDescent="0.15">
      <c r="A43" s="76" t="s">
        <v>59</v>
      </c>
      <c r="B43" s="69">
        <v>52.97270114942512</v>
      </c>
      <c r="C43" s="70"/>
      <c r="D43" s="144">
        <f t="shared" ref="D43:H43" si="72">D46-2-1</f>
        <v>44970</v>
      </c>
      <c r="E43" s="144">
        <f t="shared" si="72"/>
        <v>44608</v>
      </c>
      <c r="F43" s="71">
        <f t="shared" si="72"/>
        <v>44979</v>
      </c>
      <c r="G43" s="71">
        <f t="shared" si="72"/>
        <v>44977</v>
      </c>
      <c r="H43" s="71">
        <f t="shared" si="72"/>
        <v>44999</v>
      </c>
      <c r="I43" s="71">
        <f t="shared" ref="I43:P43" si="73">I46-2-1</f>
        <v>44998</v>
      </c>
      <c r="J43" s="152">
        <f t="shared" si="73"/>
        <v>45012</v>
      </c>
      <c r="K43" s="152">
        <f t="shared" si="73"/>
        <v>45014</v>
      </c>
      <c r="L43" s="152">
        <f t="shared" si="73"/>
        <v>45026</v>
      </c>
      <c r="M43" s="185">
        <f t="shared" si="73"/>
        <v>45030</v>
      </c>
      <c r="N43" s="152">
        <f t="shared" si="73"/>
        <v>45043</v>
      </c>
      <c r="O43" s="152">
        <f t="shared" si="73"/>
        <v>45046</v>
      </c>
      <c r="P43" s="152">
        <f t="shared" si="73"/>
        <v>45059</v>
      </c>
      <c r="Q43" s="152">
        <f t="shared" ref="Q43:S43" si="74">Q46-2-1</f>
        <v>45062</v>
      </c>
      <c r="R43" s="152">
        <f t="shared" si="74"/>
        <v>45074</v>
      </c>
      <c r="S43" s="175">
        <f t="shared" si="74"/>
        <v>45078</v>
      </c>
    </row>
    <row r="44" spans="1:19" ht="12" customHeight="1" x14ac:dyDescent="0.15">
      <c r="A44" s="76" t="s">
        <v>60</v>
      </c>
      <c r="B44" s="77"/>
      <c r="C44" s="78"/>
      <c r="D44" s="144">
        <f t="shared" ref="D44:H44" si="75">D46-2-1</f>
        <v>44970</v>
      </c>
      <c r="E44" s="144">
        <f t="shared" si="75"/>
        <v>44608</v>
      </c>
      <c r="F44" s="71">
        <f t="shared" si="75"/>
        <v>44979</v>
      </c>
      <c r="G44" s="71">
        <f t="shared" si="75"/>
        <v>44977</v>
      </c>
      <c r="H44" s="71">
        <f t="shared" si="75"/>
        <v>44999</v>
      </c>
      <c r="I44" s="71">
        <f t="shared" ref="I44:P44" si="76">I46-2-1</f>
        <v>44998</v>
      </c>
      <c r="J44" s="152">
        <f t="shared" si="76"/>
        <v>45012</v>
      </c>
      <c r="K44" s="152">
        <f t="shared" si="76"/>
        <v>45014</v>
      </c>
      <c r="L44" s="152">
        <f t="shared" si="76"/>
        <v>45026</v>
      </c>
      <c r="M44" s="185">
        <f t="shared" si="76"/>
        <v>45030</v>
      </c>
      <c r="N44" s="152">
        <f t="shared" si="76"/>
        <v>45043</v>
      </c>
      <c r="O44" s="152">
        <f t="shared" si="76"/>
        <v>45046</v>
      </c>
      <c r="P44" s="152">
        <f t="shared" si="76"/>
        <v>45059</v>
      </c>
      <c r="Q44" s="152">
        <f t="shared" ref="Q44:S44" si="77">Q46-2-1</f>
        <v>45062</v>
      </c>
      <c r="R44" s="152">
        <f t="shared" si="77"/>
        <v>45074</v>
      </c>
      <c r="S44" s="175">
        <f t="shared" si="77"/>
        <v>45078</v>
      </c>
    </row>
    <row r="45" spans="1:19" ht="12" customHeight="1" thickBot="1" x14ac:dyDescent="0.2">
      <c r="A45" s="79" t="s">
        <v>61</v>
      </c>
      <c r="B45" s="80"/>
      <c r="C45" s="81"/>
      <c r="D45" s="155">
        <f>D46-2-1-1</f>
        <v>44969</v>
      </c>
      <c r="E45" s="155">
        <f>E46-2-1</f>
        <v>44608</v>
      </c>
      <c r="F45" s="140">
        <f>F46-2-1-1</f>
        <v>44978</v>
      </c>
      <c r="G45" s="82">
        <f>G46-2-1</f>
        <v>44977</v>
      </c>
      <c r="H45" s="82">
        <f>H46-2-1</f>
        <v>44999</v>
      </c>
      <c r="I45" s="82">
        <f>I46-2-1</f>
        <v>44998</v>
      </c>
      <c r="J45" s="154">
        <f>J46-2-1-3</f>
        <v>45009</v>
      </c>
      <c r="K45" s="154">
        <f>K46-2-1</f>
        <v>45014</v>
      </c>
      <c r="L45" s="154">
        <f>L46-2-1-1</f>
        <v>45025</v>
      </c>
      <c r="M45" s="188">
        <f>M46-2-1</f>
        <v>45030</v>
      </c>
      <c r="N45" s="192">
        <f>N46-2-1-1</f>
        <v>45042</v>
      </c>
      <c r="O45" s="154">
        <f>O46-2-1</f>
        <v>45046</v>
      </c>
      <c r="P45" s="154">
        <f>P46-2-1</f>
        <v>45059</v>
      </c>
      <c r="Q45" s="154">
        <f>Q46-2-1</f>
        <v>45062</v>
      </c>
      <c r="R45" s="154">
        <f>R46-2-1-3</f>
        <v>45071</v>
      </c>
      <c r="S45" s="194">
        <f>S46-2-1</f>
        <v>45078</v>
      </c>
    </row>
    <row r="46" spans="1:19" ht="21" customHeight="1" thickBot="1" x14ac:dyDescent="0.2">
      <c r="A46" s="83" t="s">
        <v>62</v>
      </c>
      <c r="B46" s="84">
        <v>0</v>
      </c>
      <c r="C46" s="85">
        <v>0</v>
      </c>
      <c r="D46" s="138">
        <f>SPS!C21</f>
        <v>44973</v>
      </c>
      <c r="E46" s="138">
        <f>SPS!G21</f>
        <v>44611</v>
      </c>
      <c r="F46" s="86">
        <f>SPS!K21</f>
        <v>44982</v>
      </c>
      <c r="G46" s="86">
        <f>SPS!O21</f>
        <v>44980</v>
      </c>
      <c r="H46" s="86">
        <f>SPS!S21</f>
        <v>45002</v>
      </c>
      <c r="I46" s="86">
        <f>SPS!W21</f>
        <v>45001</v>
      </c>
      <c r="J46" s="86">
        <f>SPS!AA21</f>
        <v>45015</v>
      </c>
      <c r="K46" s="86">
        <f>SPS!AE21</f>
        <v>45017</v>
      </c>
      <c r="L46" s="86">
        <f>SPS!C52</f>
        <v>45029</v>
      </c>
      <c r="M46" s="138">
        <f>SPS!G52</f>
        <v>45033</v>
      </c>
      <c r="N46" s="86">
        <f>SPS!K52</f>
        <v>45046</v>
      </c>
      <c r="O46" s="86">
        <f>SPS!O52</f>
        <v>45049</v>
      </c>
      <c r="P46" s="86">
        <f>SPS!S52</f>
        <v>45062</v>
      </c>
      <c r="Q46" s="86">
        <f>SPS!W52</f>
        <v>45065</v>
      </c>
      <c r="R46" s="86">
        <f>SPS!AA52</f>
        <v>45077</v>
      </c>
      <c r="S46" s="176">
        <f>SPS!AE52</f>
        <v>45081</v>
      </c>
    </row>
    <row r="47" spans="1:19" ht="12" x14ac:dyDescent="0.15">
      <c r="A47" s="87" t="s">
        <v>63</v>
      </c>
      <c r="B47" s="88">
        <v>2.0431034482753603</v>
      </c>
      <c r="C47" s="89">
        <v>2.0431034482753603</v>
      </c>
      <c r="D47" s="166" t="s">
        <v>64</v>
      </c>
      <c r="E47" s="166">
        <f>SPS!G22</f>
        <v>44615</v>
      </c>
      <c r="F47" s="90" t="s">
        <v>64</v>
      </c>
      <c r="G47" s="90">
        <f>SPS!O22</f>
        <v>44984</v>
      </c>
      <c r="H47" s="90" t="s">
        <v>64</v>
      </c>
      <c r="I47" s="90">
        <f>SPS!W22</f>
        <v>45005</v>
      </c>
      <c r="J47" s="91" t="s">
        <v>64</v>
      </c>
      <c r="K47" s="91">
        <f>SPS!AE22</f>
        <v>45020</v>
      </c>
      <c r="L47" s="91" t="s">
        <v>64</v>
      </c>
      <c r="M47" s="172">
        <f>SPS!G53</f>
        <v>45037</v>
      </c>
      <c r="N47" s="91" t="s">
        <v>64</v>
      </c>
      <c r="O47" s="168">
        <f>SPS!O53</f>
        <v>45052</v>
      </c>
      <c r="P47" s="168" t="s">
        <v>64</v>
      </c>
      <c r="Q47" s="213">
        <f>SPS!W53</f>
        <v>45069</v>
      </c>
      <c r="R47" s="91" t="s">
        <v>64</v>
      </c>
      <c r="S47" s="209">
        <f>SPS!AE53</f>
        <v>45084</v>
      </c>
    </row>
    <row r="48" spans="1:19" ht="12" x14ac:dyDescent="0.15">
      <c r="A48" s="76" t="s">
        <v>65</v>
      </c>
      <c r="B48" s="69">
        <v>3.2614942528743995</v>
      </c>
      <c r="C48" s="70">
        <v>3.2270114942512009</v>
      </c>
      <c r="D48" s="167" t="s">
        <v>64</v>
      </c>
      <c r="E48" s="190">
        <f>SPS!G23</f>
        <v>44616</v>
      </c>
      <c r="F48" s="92" t="s">
        <v>64</v>
      </c>
      <c r="G48" s="92">
        <f>SPS!O23</f>
        <v>44985</v>
      </c>
      <c r="H48" s="92" t="s">
        <v>64</v>
      </c>
      <c r="I48" s="95">
        <f>SPS!W23</f>
        <v>45006</v>
      </c>
      <c r="J48" s="93" t="s">
        <v>64</v>
      </c>
      <c r="K48" s="94">
        <f>SPS!AE23</f>
        <v>45021</v>
      </c>
      <c r="L48" s="93" t="s">
        <v>64</v>
      </c>
      <c r="M48" s="173">
        <f>SPS!G54</f>
        <v>45038</v>
      </c>
      <c r="N48" s="93" t="s">
        <v>64</v>
      </c>
      <c r="O48" s="169">
        <f>SPS!O54</f>
        <v>45054</v>
      </c>
      <c r="P48" s="169" t="s">
        <v>64</v>
      </c>
      <c r="Q48" s="174">
        <f>SPS!W54</f>
        <v>45070</v>
      </c>
      <c r="R48" s="93" t="s">
        <v>64</v>
      </c>
      <c r="S48" s="211">
        <f>SPS!AE54</f>
        <v>45085</v>
      </c>
    </row>
    <row r="49" spans="1:19" ht="12" x14ac:dyDescent="0.15">
      <c r="A49" s="76" t="s">
        <v>66</v>
      </c>
      <c r="B49" s="69">
        <v>4.9367816091908026</v>
      </c>
      <c r="C49" s="70">
        <v>4.3304597701135208</v>
      </c>
      <c r="D49" s="167">
        <f>SPS!C24</f>
        <v>44978</v>
      </c>
      <c r="E49" s="167">
        <f>SPS!G24</f>
        <v>44619</v>
      </c>
      <c r="F49" s="92">
        <f>SPS!K24</f>
        <v>44986</v>
      </c>
      <c r="G49" s="92">
        <f>SPS!O24</f>
        <v>44987</v>
      </c>
      <c r="H49" s="92">
        <f>SPS!S24</f>
        <v>45006</v>
      </c>
      <c r="I49" s="95">
        <f>SPS!W24</f>
        <v>45007</v>
      </c>
      <c r="J49" s="93">
        <f>SPS!AA21</f>
        <v>45015</v>
      </c>
      <c r="K49" s="93">
        <f>SPS!AE24</f>
        <v>45022</v>
      </c>
      <c r="L49" s="93">
        <f>SPS!C55</f>
        <v>45034</v>
      </c>
      <c r="M49" s="174">
        <f>SPS!G55</f>
        <v>45040</v>
      </c>
      <c r="N49" s="93">
        <f>SPS!K55</f>
        <v>45050</v>
      </c>
      <c r="O49" s="169">
        <f>SPS!O55</f>
        <v>45055</v>
      </c>
      <c r="P49" s="169">
        <f>SPS!S55</f>
        <v>45066</v>
      </c>
      <c r="Q49" s="141">
        <f>SPS!W55</f>
        <v>45071</v>
      </c>
      <c r="R49" s="93" t="s">
        <v>103</v>
      </c>
      <c r="S49" s="210">
        <f>SPS!AE55</f>
        <v>45086</v>
      </c>
    </row>
    <row r="50" spans="1:19" ht="12" x14ac:dyDescent="0.15">
      <c r="A50" s="76"/>
      <c r="B50" s="69"/>
      <c r="C50" s="70"/>
      <c r="D50" s="190"/>
      <c r="E50" s="190"/>
      <c r="F50" s="92"/>
      <c r="G50" s="95"/>
      <c r="H50" s="94"/>
      <c r="I50" s="94"/>
      <c r="J50" s="94"/>
      <c r="K50" s="94"/>
      <c r="L50" s="94"/>
      <c r="M50" s="125"/>
      <c r="N50" s="93"/>
      <c r="O50" s="141"/>
      <c r="P50" s="94"/>
      <c r="Q50" s="94"/>
      <c r="R50" s="94"/>
      <c r="S50" s="211"/>
    </row>
    <row r="51" spans="1:19" ht="12" x14ac:dyDescent="0.15">
      <c r="A51" s="76"/>
      <c r="B51" s="69"/>
      <c r="C51" s="70"/>
      <c r="D51" s="190"/>
      <c r="E51" s="190"/>
      <c r="F51" s="95"/>
      <c r="G51" s="95"/>
      <c r="H51" s="94"/>
      <c r="I51" s="94"/>
      <c r="J51" s="94"/>
      <c r="K51" s="94"/>
      <c r="L51" s="94"/>
      <c r="M51" s="125"/>
      <c r="N51" s="94"/>
      <c r="O51" s="141"/>
      <c r="P51" s="94"/>
      <c r="Q51" s="94"/>
      <c r="R51" s="94"/>
      <c r="S51" s="211"/>
    </row>
    <row r="52" spans="1:19" ht="12" x14ac:dyDescent="0.15">
      <c r="A52" s="76" t="s">
        <v>67</v>
      </c>
      <c r="B52" s="69">
        <v>13.663793103449279</v>
      </c>
      <c r="C52" s="70"/>
      <c r="D52" s="190">
        <f>SPS!C27</f>
        <v>44986</v>
      </c>
      <c r="E52" s="190" t="s">
        <v>64</v>
      </c>
      <c r="F52" s="95" t="s">
        <v>4</v>
      </c>
      <c r="G52" s="95" t="s">
        <v>64</v>
      </c>
      <c r="H52" s="94">
        <f>SPS!S27</f>
        <v>45015</v>
      </c>
      <c r="I52" s="94" t="s">
        <v>64</v>
      </c>
      <c r="J52" s="94" t="s">
        <v>4</v>
      </c>
      <c r="K52" s="94" t="s">
        <v>64</v>
      </c>
      <c r="L52" s="94">
        <f>SPS!C58</f>
        <v>45043</v>
      </c>
      <c r="M52" s="125" t="s">
        <v>64</v>
      </c>
      <c r="N52" s="94" t="s">
        <v>4</v>
      </c>
      <c r="O52" s="141" t="s">
        <v>64</v>
      </c>
      <c r="P52" s="94">
        <f>SPS!S58</f>
        <v>45075</v>
      </c>
      <c r="Q52" s="94" t="s">
        <v>104</v>
      </c>
      <c r="R52" s="94" t="s">
        <v>4</v>
      </c>
      <c r="S52" s="211" t="s">
        <v>64</v>
      </c>
    </row>
    <row r="53" spans="1:19" ht="12" x14ac:dyDescent="0.15">
      <c r="A53" s="76" t="s">
        <v>68</v>
      </c>
      <c r="B53" s="69">
        <v>20.22844827586232</v>
      </c>
      <c r="C53" s="70">
        <v>13.362068965521757</v>
      </c>
      <c r="D53" s="190" t="s">
        <v>64</v>
      </c>
      <c r="E53" s="190">
        <f>SPS!G27</f>
        <v>44629</v>
      </c>
      <c r="F53" s="92" t="s">
        <v>64</v>
      </c>
      <c r="G53" s="95">
        <f>SPS!O27</f>
        <v>44999</v>
      </c>
      <c r="H53" s="94" t="s">
        <v>64</v>
      </c>
      <c r="I53" s="94">
        <f>SPS!W27</f>
        <v>45018</v>
      </c>
      <c r="J53" s="94" t="s">
        <v>64</v>
      </c>
      <c r="K53" s="94">
        <f>SPS!AE27</f>
        <v>45034</v>
      </c>
      <c r="L53" s="94" t="s">
        <v>64</v>
      </c>
      <c r="M53" s="125">
        <f>SPS!G58</f>
        <v>45051</v>
      </c>
      <c r="N53" s="93" t="s">
        <v>64</v>
      </c>
      <c r="O53" s="141">
        <f>SPS!O58</f>
        <v>45067</v>
      </c>
      <c r="P53" s="94" t="s">
        <v>64</v>
      </c>
      <c r="Q53" s="94">
        <f>SPS!W58</f>
        <v>45082</v>
      </c>
      <c r="R53" s="94" t="s">
        <v>64</v>
      </c>
      <c r="S53" s="211">
        <f>SPS!AE58</f>
        <v>45098</v>
      </c>
    </row>
    <row r="54" spans="1:19" ht="12" x14ac:dyDescent="0.15">
      <c r="A54" s="76" t="s">
        <v>69</v>
      </c>
      <c r="B54" s="69"/>
      <c r="C54" s="70">
        <v>17</v>
      </c>
      <c r="D54" s="190" t="s">
        <v>64</v>
      </c>
      <c r="E54" s="190" t="s">
        <v>96</v>
      </c>
      <c r="F54" s="92" t="s">
        <v>64</v>
      </c>
      <c r="G54" s="95">
        <f>SPS!O28</f>
        <v>45002</v>
      </c>
      <c r="H54" s="94" t="s">
        <v>64</v>
      </c>
      <c r="I54" s="94" t="s">
        <v>104</v>
      </c>
      <c r="J54" s="94" t="s">
        <v>64</v>
      </c>
      <c r="K54" s="94">
        <f>SPS!AE28</f>
        <v>45037</v>
      </c>
      <c r="L54" s="94" t="s">
        <v>64</v>
      </c>
      <c r="M54" s="125" t="s">
        <v>96</v>
      </c>
      <c r="N54" s="93" t="s">
        <v>64</v>
      </c>
      <c r="O54" s="141">
        <f>SPS!O59</f>
        <v>45069</v>
      </c>
      <c r="P54" s="94" t="s">
        <v>64</v>
      </c>
      <c r="Q54" s="94" t="s">
        <v>2</v>
      </c>
      <c r="R54" s="94" t="s">
        <v>64</v>
      </c>
      <c r="S54" s="211">
        <f>SPS!AE59</f>
        <v>45101</v>
      </c>
    </row>
    <row r="55" spans="1:19" ht="12" x14ac:dyDescent="0.15">
      <c r="A55" s="76" t="s">
        <v>70</v>
      </c>
      <c r="B55" s="69">
        <v>23.297413793101441</v>
      </c>
      <c r="C55" s="70">
        <v>18.962643678161839</v>
      </c>
      <c r="D55" s="190">
        <f>SPS!C28</f>
        <v>44993</v>
      </c>
      <c r="E55" s="190">
        <f>SPS!G29</f>
        <v>44633</v>
      </c>
      <c r="F55" s="95">
        <f>SPS!K28</f>
        <v>44998</v>
      </c>
      <c r="G55" s="95">
        <f>SPS!O29</f>
        <v>45003</v>
      </c>
      <c r="H55" s="94">
        <f>SPS!S28</f>
        <v>45021</v>
      </c>
      <c r="I55" s="94">
        <f>SPS!W29</f>
        <v>45021</v>
      </c>
      <c r="J55" s="94">
        <f>SPS!AA28</f>
        <v>45030</v>
      </c>
      <c r="K55" s="94">
        <f>SPS!AE29</f>
        <v>45038</v>
      </c>
      <c r="L55" s="94">
        <f>SPS!C59</f>
        <v>45049</v>
      </c>
      <c r="M55" s="125">
        <f>SPS!G60</f>
        <v>45054</v>
      </c>
      <c r="N55" s="94">
        <f>SPS!K59</f>
        <v>45062</v>
      </c>
      <c r="O55" s="141">
        <f>SPS!O60</f>
        <v>45070</v>
      </c>
      <c r="P55" s="94">
        <f>SPS!S59</f>
        <v>45081</v>
      </c>
      <c r="Q55" s="94">
        <f>SPS!W60</f>
        <v>45085</v>
      </c>
      <c r="R55" s="94">
        <f>SPS!AA59</f>
        <v>45092</v>
      </c>
      <c r="S55" s="211">
        <f>SPS!AE60</f>
        <v>45102</v>
      </c>
    </row>
    <row r="56" spans="1:19" ht="12" x14ac:dyDescent="0.15">
      <c r="A56" s="76" t="s">
        <v>71</v>
      </c>
      <c r="B56" s="69">
        <v>24.900862068963761</v>
      </c>
      <c r="C56" s="70">
        <v>21.066091954024159</v>
      </c>
      <c r="D56" s="190">
        <f>SPS!C29</f>
        <v>44994</v>
      </c>
      <c r="E56" s="190">
        <f>SPS!G30</f>
        <v>44634</v>
      </c>
      <c r="F56" s="95">
        <f>SPS!K29</f>
        <v>45002</v>
      </c>
      <c r="G56" s="95">
        <f>SPS!O30</f>
        <v>45005</v>
      </c>
      <c r="H56" s="94">
        <f>SPS!S29</f>
        <v>45023</v>
      </c>
      <c r="I56" s="94">
        <f>SPS!W30</f>
        <v>45023</v>
      </c>
      <c r="J56" s="94">
        <f>SPS!AA29</f>
        <v>45032</v>
      </c>
      <c r="K56" s="94">
        <f>SPS!AE30</f>
        <v>45040</v>
      </c>
      <c r="L56" s="94">
        <f>SPS!C60</f>
        <v>45051</v>
      </c>
      <c r="M56" s="125">
        <f>SPS!G61</f>
        <v>45056</v>
      </c>
      <c r="N56" s="94">
        <f>SPS!K60</f>
        <v>45064</v>
      </c>
      <c r="O56" s="141">
        <f>SPS!O61</f>
        <v>45072</v>
      </c>
      <c r="P56" s="94">
        <f>SPS!S60</f>
        <v>45083</v>
      </c>
      <c r="Q56" s="94">
        <f>SPS!W61</f>
        <v>45087</v>
      </c>
      <c r="R56" s="94">
        <f>SPS!AA60</f>
        <v>45094</v>
      </c>
      <c r="S56" s="211">
        <f>SPS!AE61</f>
        <v>45104</v>
      </c>
    </row>
    <row r="57" spans="1:19" ht="12" x14ac:dyDescent="0.15">
      <c r="A57" s="76" t="s">
        <v>72</v>
      </c>
      <c r="B57" s="69">
        <v>27.926724137927522</v>
      </c>
      <c r="C57" s="70">
        <v>24.211206896550721</v>
      </c>
      <c r="D57" s="190">
        <f>SPS!C30</f>
        <v>44998</v>
      </c>
      <c r="E57" s="190">
        <f>SPS!G31</f>
        <v>44638</v>
      </c>
      <c r="F57" s="95">
        <f>SPS!K30</f>
        <v>45005</v>
      </c>
      <c r="G57" s="141">
        <f>SPS!O31</f>
        <v>45008</v>
      </c>
      <c r="H57" s="94">
        <f>SPS!S30</f>
        <v>45025</v>
      </c>
      <c r="I57" s="94">
        <f>SPS!W31</f>
        <v>45026</v>
      </c>
      <c r="J57" s="94">
        <f>SPS!AA30</f>
        <v>45035</v>
      </c>
      <c r="K57" s="94">
        <f>SPS!AE31</f>
        <v>45043</v>
      </c>
      <c r="L57" s="94">
        <f>SPS!C61</f>
        <v>45054</v>
      </c>
      <c r="M57" s="125">
        <f>SPS!G62</f>
        <v>45059</v>
      </c>
      <c r="N57" s="94">
        <f>SPS!K61</f>
        <v>45067</v>
      </c>
      <c r="O57" s="141">
        <f>SPS!O62</f>
        <v>45075</v>
      </c>
      <c r="P57" s="94">
        <f>SPS!S61</f>
        <v>45086</v>
      </c>
      <c r="Q57" s="94">
        <f>SPS!W62</f>
        <v>45090</v>
      </c>
      <c r="R57" s="94">
        <f>SPS!AA61</f>
        <v>45097</v>
      </c>
      <c r="S57" s="211">
        <f>SPS!AE62</f>
        <v>45107</v>
      </c>
    </row>
    <row r="58" spans="1:19" ht="12" x14ac:dyDescent="0.15">
      <c r="A58" s="76" t="s">
        <v>73</v>
      </c>
      <c r="B58" s="69">
        <v>29.001436781603843</v>
      </c>
      <c r="C58" s="70">
        <v>25.27729885057488</v>
      </c>
      <c r="D58" s="190">
        <f>SPS!C31</f>
        <v>44999</v>
      </c>
      <c r="E58" s="190">
        <f>SPS!G32</f>
        <v>44639</v>
      </c>
      <c r="F58" s="94">
        <f>SPS!K31</f>
        <v>45007</v>
      </c>
      <c r="G58" s="141">
        <f>SPS!O32</f>
        <v>45010</v>
      </c>
      <c r="H58" s="94">
        <f>SPS!S31</f>
        <v>45027</v>
      </c>
      <c r="I58" s="94">
        <f>SPS!W32</f>
        <v>45027</v>
      </c>
      <c r="J58" s="94">
        <f>SPS!AA31</f>
        <v>45037</v>
      </c>
      <c r="K58" s="94">
        <f>SPS!AE32</f>
        <v>45045</v>
      </c>
      <c r="L58" s="94">
        <f>SPS!C62</f>
        <v>45055</v>
      </c>
      <c r="M58" s="125">
        <f>SPS!G63</f>
        <v>45060</v>
      </c>
      <c r="N58" s="94">
        <f>SPS!K62</f>
        <v>45069</v>
      </c>
      <c r="O58" s="141">
        <f>SPS!O63</f>
        <v>45077</v>
      </c>
      <c r="P58" s="94">
        <f>SPS!S62</f>
        <v>45088</v>
      </c>
      <c r="Q58" s="94">
        <f>SPS!W63</f>
        <v>45091</v>
      </c>
      <c r="R58" s="94">
        <f>SPS!AA62</f>
        <v>45099</v>
      </c>
      <c r="S58" s="211">
        <f>SPS!AE63</f>
        <v>45108</v>
      </c>
    </row>
    <row r="59" spans="1:19" ht="12" x14ac:dyDescent="0.15">
      <c r="A59" s="79" t="s">
        <v>74</v>
      </c>
      <c r="B59" s="96">
        <v>42.17959770114976</v>
      </c>
      <c r="C59" s="97"/>
      <c r="D59" s="190" t="s">
        <v>94</v>
      </c>
      <c r="E59" s="190">
        <f>SPS!G33</f>
        <v>44642</v>
      </c>
      <c r="F59" s="94">
        <f>SPS!K32</f>
        <v>45012</v>
      </c>
      <c r="G59" s="141">
        <f>SPS!O33</f>
        <v>45012</v>
      </c>
      <c r="H59" s="94" t="s">
        <v>103</v>
      </c>
      <c r="I59" s="94">
        <f>SPS!W33</f>
        <v>45030</v>
      </c>
      <c r="J59" s="94">
        <f>SPS!AA32</f>
        <v>45040</v>
      </c>
      <c r="K59" s="94">
        <f>SPS!AE33</f>
        <v>45047</v>
      </c>
      <c r="L59" s="94">
        <f>SPS!C63</f>
        <v>45058</v>
      </c>
      <c r="M59" s="125">
        <f>SPS!G64</f>
        <v>45063</v>
      </c>
      <c r="N59" s="94">
        <f>SPS!K63</f>
        <v>45073</v>
      </c>
      <c r="O59" s="141">
        <f>SPS!O64</f>
        <v>45079</v>
      </c>
      <c r="P59" s="94">
        <f>SPS!S63</f>
        <v>45090</v>
      </c>
      <c r="Q59" s="94">
        <f>SPS!W64</f>
        <v>45094</v>
      </c>
      <c r="R59" s="94">
        <f>SPS!AA63</f>
        <v>45102</v>
      </c>
      <c r="S59" s="211">
        <f>SPS!AE64</f>
        <v>45111</v>
      </c>
    </row>
    <row r="60" spans="1:19" ht="12" x14ac:dyDescent="0.15">
      <c r="A60" s="76" t="s">
        <v>75</v>
      </c>
      <c r="B60" s="69">
        <v>31.6135057471256</v>
      </c>
      <c r="C60" s="70">
        <v>27.169540229893755</v>
      </c>
      <c r="D60" s="190">
        <f>SPS!C33</f>
        <v>45002</v>
      </c>
      <c r="E60" s="125">
        <f>SPS!G34</f>
        <v>44644</v>
      </c>
      <c r="F60" s="94">
        <f>SPS!K33</f>
        <v>45014</v>
      </c>
      <c r="G60" s="141">
        <f>SPS!O34</f>
        <v>45015</v>
      </c>
      <c r="H60" s="94">
        <f>SPS!S33</f>
        <v>45031</v>
      </c>
      <c r="I60" s="94">
        <f>SPS!W34</f>
        <v>45032</v>
      </c>
      <c r="J60" s="94">
        <f>SPS!AA33</f>
        <v>45042</v>
      </c>
      <c r="K60" s="94">
        <f>SPS!AE34</f>
        <v>45050</v>
      </c>
      <c r="L60" s="94">
        <f>SPS!C64</f>
        <v>45060</v>
      </c>
      <c r="M60" s="125">
        <f>SPS!G65</f>
        <v>45065</v>
      </c>
      <c r="N60" s="94">
        <f>SPS!K64</f>
        <v>45075</v>
      </c>
      <c r="O60" s="141">
        <f>SPS!O65</f>
        <v>45082</v>
      </c>
      <c r="P60" s="94">
        <f>SPS!S64</f>
        <v>45093</v>
      </c>
      <c r="Q60" s="94">
        <f>SPS!W65</f>
        <v>45096</v>
      </c>
      <c r="R60" s="94">
        <f>SPS!AA64</f>
        <v>45106</v>
      </c>
      <c r="S60" s="211">
        <f>SPS!AE65</f>
        <v>45114</v>
      </c>
    </row>
    <row r="61" spans="1:19" ht="12" x14ac:dyDescent="0.15">
      <c r="A61" s="76" t="s">
        <v>76</v>
      </c>
      <c r="B61" s="69">
        <v>32.604885057466163</v>
      </c>
      <c r="C61" s="70">
        <v>28.126436781611119</v>
      </c>
      <c r="D61" s="190">
        <f>SPS!C34</f>
        <v>45003</v>
      </c>
      <c r="E61" s="125">
        <f>SPS!G35</f>
        <v>44644</v>
      </c>
      <c r="F61" s="94">
        <f>SPS!K34</f>
        <v>45015</v>
      </c>
      <c r="G61" s="141">
        <f>SPS!O35</f>
        <v>45015</v>
      </c>
      <c r="H61" s="94">
        <f>SPS!S34</f>
        <v>45032</v>
      </c>
      <c r="I61" s="94">
        <f>SPS!W35</f>
        <v>45032</v>
      </c>
      <c r="J61" s="94">
        <f>SPS!AA34</f>
        <v>45044</v>
      </c>
      <c r="K61" s="94">
        <f>SPS!AE35</f>
        <v>45050</v>
      </c>
      <c r="L61" s="94">
        <f>SPS!C65</f>
        <v>45061</v>
      </c>
      <c r="M61" s="125">
        <f>SPS!G66</f>
        <v>45065</v>
      </c>
      <c r="N61" s="94">
        <f>SPS!K65</f>
        <v>45076</v>
      </c>
      <c r="O61" s="141">
        <f>SPS!O66</f>
        <v>45082</v>
      </c>
      <c r="P61" s="94">
        <f>SPS!S65</f>
        <v>45094</v>
      </c>
      <c r="Q61" s="94">
        <f>SPS!W66</f>
        <v>45096</v>
      </c>
      <c r="R61" s="94">
        <f>SPS!AA65</f>
        <v>45107</v>
      </c>
      <c r="S61" s="211">
        <f>SPS!AE66</f>
        <v>45114</v>
      </c>
    </row>
    <row r="62" spans="1:19" ht="12" x14ac:dyDescent="0.15">
      <c r="A62" s="76" t="s">
        <v>77</v>
      </c>
      <c r="B62" s="98">
        <v>36.946839080461359</v>
      </c>
      <c r="C62" s="99">
        <v>32.510057471270557</v>
      </c>
      <c r="D62" s="125" t="s">
        <v>64</v>
      </c>
      <c r="E62" s="125">
        <f>SPS!G36</f>
        <v>44649</v>
      </c>
      <c r="F62" s="94" t="s">
        <v>64</v>
      </c>
      <c r="G62" s="141">
        <f>SPS!O36</f>
        <v>45021</v>
      </c>
      <c r="H62" s="94" t="s">
        <v>2</v>
      </c>
      <c r="I62" s="94">
        <f>SPS!W36</f>
        <v>45037</v>
      </c>
      <c r="J62" s="94" t="s">
        <v>2</v>
      </c>
      <c r="K62" s="94">
        <f>SPS!AE36</f>
        <v>45056</v>
      </c>
      <c r="L62" s="94" t="s">
        <v>64</v>
      </c>
      <c r="M62" s="125">
        <f>SPS!G67</f>
        <v>45070</v>
      </c>
      <c r="N62" s="94" t="s">
        <v>64</v>
      </c>
      <c r="O62" s="141">
        <f>SPS!O67</f>
        <v>45086</v>
      </c>
      <c r="P62" s="94" t="s">
        <v>2</v>
      </c>
      <c r="Q62" s="94">
        <f>SPS!W67</f>
        <v>45101</v>
      </c>
      <c r="R62" s="94" t="s">
        <v>2</v>
      </c>
      <c r="S62" s="211">
        <f>SPS!AE67</f>
        <v>45120</v>
      </c>
    </row>
    <row r="63" spans="1:19" ht="12" x14ac:dyDescent="0.15">
      <c r="A63" s="79" t="s">
        <v>69</v>
      </c>
      <c r="B63" s="100"/>
      <c r="C63" s="101"/>
      <c r="D63" s="125">
        <f>SPS!C35</f>
        <v>45015</v>
      </c>
      <c r="E63" s="125" t="s">
        <v>64</v>
      </c>
      <c r="F63" s="94" t="s">
        <v>64</v>
      </c>
      <c r="G63" s="141" t="s">
        <v>64</v>
      </c>
      <c r="H63" s="94">
        <f>SPS!S35</f>
        <v>45044</v>
      </c>
      <c r="I63" s="94" t="s">
        <v>64</v>
      </c>
      <c r="J63" s="94" t="s">
        <v>64</v>
      </c>
      <c r="K63" s="94" t="s">
        <v>64</v>
      </c>
      <c r="L63" s="94">
        <f>SPS!C66</f>
        <v>45074</v>
      </c>
      <c r="M63" s="125" t="s">
        <v>64</v>
      </c>
      <c r="N63" s="94" t="s">
        <v>64</v>
      </c>
      <c r="O63" s="141" t="s">
        <v>64</v>
      </c>
      <c r="P63" s="94">
        <f>SPS!S66</f>
        <v>45107</v>
      </c>
      <c r="Q63" s="94" t="s">
        <v>64</v>
      </c>
      <c r="R63" s="94" t="s">
        <v>64</v>
      </c>
      <c r="S63" s="211" t="s">
        <v>64</v>
      </c>
    </row>
    <row r="64" spans="1:19" ht="12.6" thickBot="1" x14ac:dyDescent="0.2">
      <c r="A64" s="102" t="s">
        <v>67</v>
      </c>
      <c r="B64" s="103"/>
      <c r="C64" s="104"/>
      <c r="D64" s="139" t="s">
        <v>64</v>
      </c>
      <c r="E64" s="139">
        <f>SPS!G37</f>
        <v>44658</v>
      </c>
      <c r="F64" s="105" t="s">
        <v>64</v>
      </c>
      <c r="G64" s="142" t="s">
        <v>64</v>
      </c>
      <c r="H64" s="105" t="s">
        <v>64</v>
      </c>
      <c r="I64" s="105" t="s">
        <v>5</v>
      </c>
      <c r="J64" s="105" t="s">
        <v>64</v>
      </c>
      <c r="K64" s="105" t="s">
        <v>2</v>
      </c>
      <c r="L64" s="105" t="s">
        <v>64</v>
      </c>
      <c r="M64" s="139">
        <f>SPS!G68</f>
        <v>45080</v>
      </c>
      <c r="N64" s="105" t="s">
        <v>64</v>
      </c>
      <c r="O64" s="142" t="s">
        <v>64</v>
      </c>
      <c r="P64" s="105" t="s">
        <v>64</v>
      </c>
      <c r="Q64" s="105" t="s">
        <v>5</v>
      </c>
      <c r="R64" s="105" t="s">
        <v>64</v>
      </c>
      <c r="S64" s="212" t="s">
        <v>2</v>
      </c>
    </row>
    <row r="65" spans="1:19" x14ac:dyDescent="0.2">
      <c r="A65" s="106" t="s">
        <v>78</v>
      </c>
      <c r="B65" s="107"/>
      <c r="C65" s="107"/>
    </row>
    <row r="66" spans="1:19" ht="14.25" customHeight="1" x14ac:dyDescent="0.15">
      <c r="A66" s="106" t="s">
        <v>79</v>
      </c>
      <c r="B66" s="106"/>
      <c r="C66" s="106"/>
      <c r="D66" s="106"/>
      <c r="J66" s="106"/>
      <c r="K66" s="106"/>
      <c r="L66" s="106"/>
      <c r="M66" s="106"/>
      <c r="R66" s="106"/>
      <c r="S66" s="106"/>
    </row>
    <row r="67" spans="1:19" x14ac:dyDescent="0.2">
      <c r="S67" s="49"/>
    </row>
    <row r="68" spans="1:19" ht="13.8" thickBot="1" x14ac:dyDescent="0.25">
      <c r="A68" s="108" t="s">
        <v>80</v>
      </c>
      <c r="S68" s="49"/>
    </row>
    <row r="69" spans="1:19" ht="12.6" thickBot="1" x14ac:dyDescent="0.2">
      <c r="A69" s="109" t="s">
        <v>81</v>
      </c>
      <c r="B69" s="110" t="s">
        <v>81</v>
      </c>
      <c r="C69" s="111" t="s">
        <v>81</v>
      </c>
      <c r="N69" s="108"/>
      <c r="S69" s="49"/>
    </row>
    <row r="70" spans="1:19" x14ac:dyDescent="0.2">
      <c r="A70" s="87" t="s">
        <v>82</v>
      </c>
      <c r="B70" s="112"/>
      <c r="C70" s="112"/>
      <c r="S70" s="49"/>
    </row>
    <row r="71" spans="1:19" x14ac:dyDescent="0.2">
      <c r="A71" s="76" t="s">
        <v>67</v>
      </c>
      <c r="B71" s="113"/>
      <c r="C71" s="113"/>
      <c r="S71" s="49"/>
    </row>
    <row r="72" spans="1:19" x14ac:dyDescent="0.2">
      <c r="A72" s="76" t="s">
        <v>68</v>
      </c>
      <c r="B72" s="113"/>
      <c r="C72" s="113"/>
      <c r="S72" s="49"/>
    </row>
    <row r="73" spans="1:19" x14ac:dyDescent="0.2">
      <c r="A73" s="76" t="s">
        <v>69</v>
      </c>
      <c r="B73" s="113"/>
      <c r="C73" s="113"/>
      <c r="S73" s="49"/>
    </row>
    <row r="74" spans="1:19" x14ac:dyDescent="0.2">
      <c r="A74" s="76" t="s">
        <v>70</v>
      </c>
      <c r="B74" s="113"/>
      <c r="C74" s="113"/>
      <c r="S74" s="49"/>
    </row>
    <row r="75" spans="1:19" ht="13.8" thickBot="1" x14ac:dyDescent="0.25">
      <c r="A75" s="102" t="s">
        <v>71</v>
      </c>
      <c r="B75" s="114"/>
      <c r="C75" s="114"/>
      <c r="S75" s="49"/>
    </row>
    <row r="76" spans="1:19" x14ac:dyDescent="0.2">
      <c r="A76" s="108"/>
      <c r="S76" s="49"/>
    </row>
    <row r="77" spans="1:19" x14ac:dyDescent="0.2">
      <c r="A77" s="108"/>
    </row>
    <row r="78" spans="1:19" x14ac:dyDescent="0.2">
      <c r="A78" s="108"/>
    </row>
    <row r="79" spans="1:19" x14ac:dyDescent="0.2">
      <c r="A79" s="108"/>
    </row>
    <row r="80" spans="1:19" x14ac:dyDescent="0.2">
      <c r="A80" s="108"/>
    </row>
    <row r="81" spans="1:1" x14ac:dyDescent="0.2">
      <c r="A81" s="108"/>
    </row>
  </sheetData>
  <mergeCells count="17">
    <mergeCell ref="D2:J9"/>
    <mergeCell ref="D10:D12"/>
    <mergeCell ref="E10:E12"/>
    <mergeCell ref="F10:F12"/>
    <mergeCell ref="S10:S12"/>
    <mergeCell ref="P10:P12"/>
    <mergeCell ref="Q10:Q12"/>
    <mergeCell ref="R10:R12"/>
    <mergeCell ref="G10:G12"/>
    <mergeCell ref="O10:O12"/>
    <mergeCell ref="I10:I12"/>
    <mergeCell ref="M10:M12"/>
    <mergeCell ref="N10:N12"/>
    <mergeCell ref="J10:J12"/>
    <mergeCell ref="K10:K12"/>
    <mergeCell ref="H10:H12"/>
    <mergeCell ref="L10:L12"/>
  </mergeCells>
  <phoneticPr fontId="2"/>
  <printOptions horizontalCentered="1"/>
  <pageMargins left="0.25" right="0.25" top="0.75" bottom="0.75" header="0.3" footer="0.3"/>
  <pageSetup paperSize="9" scale="4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8F1C97F56143428272B1F176D4E5AD" ma:contentTypeVersion="" ma:contentTypeDescription="新しいドキュメントを作成します。" ma:contentTypeScope="" ma:versionID="98e5cff689ac0acebb276c468ba22fc4">
  <xsd:schema xmlns:xsd="http://www.w3.org/2001/XMLSchema" xmlns:xs="http://www.w3.org/2001/XMLSchema" xmlns:p="http://schemas.microsoft.com/office/2006/metadata/properties" xmlns:ns2="83958432-2673-4349-9280-5c63180d5b42" xmlns:ns3="c928ee8d-df72-4723-afaf-4172b4e37042" xmlns:ns4="02f14e2b-c902-4d5b-b39b-e32224528224" targetNamespace="http://schemas.microsoft.com/office/2006/metadata/properties" ma:root="true" ma:fieldsID="01d87790b597b1b537c90bedc757dc5a" ns2:_="" ns3:_="" ns4:_="">
    <xsd:import namespace="83958432-2673-4349-9280-5c63180d5b42"/>
    <xsd:import namespace="c928ee8d-df72-4723-afaf-4172b4e37042"/>
    <xsd:import namespace="02f14e2b-c902-4d5b-b39b-e32224528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58432-2673-4349-9280-5c63180d5b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8ee8d-df72-4723-afaf-4172b4e37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14e2b-c902-4d5b-b39b-e3222452822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C34FC50-7A74-42D5-B6E4-7214BA3B8ED8}" ma:internalName="TaxCatchAll" ma:showField="CatchAllData" ma:web="{c928ee8d-df72-4723-afaf-4172b4e37042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14e2b-c902-4d5b-b39b-e32224528224" xsi:nil="true"/>
    <lcf76f155ced4ddcb4097134ff3c332f xmlns="83958432-2673-4349-9280-5c63180d5b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E3467F-9440-4E76-8245-E41F053BD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58432-2673-4349-9280-5c63180d5b42"/>
    <ds:schemaRef ds:uri="c928ee8d-df72-4723-afaf-4172b4e37042"/>
    <ds:schemaRef ds:uri="02f14e2b-c902-4d5b-b39b-e32224528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115561-60A4-44A3-8D9A-A027AF91E1E8}">
  <ds:schemaRefs>
    <ds:schemaRef ds:uri="http://purl.org/dc/elements/1.1/"/>
    <ds:schemaRef ds:uri="http://schemas.microsoft.com/office/2006/metadata/properties"/>
    <ds:schemaRef ds:uri="83958432-2673-4349-9280-5c63180d5b42"/>
    <ds:schemaRef ds:uri="http://purl.org/dc/terms/"/>
    <ds:schemaRef ds:uri="02f14e2b-c902-4d5b-b39b-e32224528224"/>
    <ds:schemaRef ds:uri="c928ee8d-df72-4723-afaf-4172b4e37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F532467-101F-452E-9A55-392FE68671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SPS</vt:lpstr>
      <vt:lpstr>ONE</vt:lpstr>
      <vt:lpstr>ONE!Print_Area</vt:lpstr>
      <vt:lpstr>SPS!Print_Area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村井　雅輝</dc:creator>
  <cp:keywords/>
  <dc:description/>
  <cp:lastModifiedBy>masaki.murai(NBP)</cp:lastModifiedBy>
  <cp:revision/>
  <cp:lastPrinted>2023-03-20T01:32:12Z</cp:lastPrinted>
  <dcterms:created xsi:type="dcterms:W3CDTF">2021-10-20T09:20:33Z</dcterms:created>
  <dcterms:modified xsi:type="dcterms:W3CDTF">2023-03-22T08:07:02Z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0x010100E28F1C97F56143428272B1F176D4E5AD</vt:lpwstr>
  </property>
  <property fmtid="{D5CDD505-2E9C-101B-9397-08002B2CF9AE}" pid="3" name="MediaServiceImageTags">
    <vt:lpwstr/>
  </property>
</Properties>
</file>